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桌面\"/>
    </mc:Choice>
  </mc:AlternateContent>
  <bookViews>
    <workbookView xWindow="0" yWindow="0" windowWidth="28800" windowHeight="12015" tabRatio="944" firstSheet="33" activeTab="39"/>
  </bookViews>
  <sheets>
    <sheet name="封面" sheetId="1" r:id="rId1"/>
    <sheet name="目录 " sheetId="2" r:id="rId2"/>
    <sheet name="汇总收执" sheetId="3" r:id="rId3"/>
    <sheet name="汇总支执" sheetId="4" r:id="rId4"/>
    <sheet name="本级收执" sheetId="5" r:id="rId5"/>
    <sheet name="本级支执" sheetId="6" r:id="rId6"/>
    <sheet name="汇总基收执" sheetId="7" r:id="rId7"/>
    <sheet name="汇总基支执" sheetId="8" r:id="rId8"/>
    <sheet name="本级基金收执" sheetId="9" r:id="rId9"/>
    <sheet name="本级基金支执" sheetId="10" r:id="rId10"/>
    <sheet name="国有资本执行总表" sheetId="11" r:id="rId11"/>
    <sheet name="社保执行总表" sheetId="12" r:id="rId12"/>
    <sheet name="汇总收预" sheetId="13" r:id="rId13"/>
    <sheet name="汇总支预" sheetId="14" r:id="rId14"/>
    <sheet name="汇总平衡" sheetId="15" r:id="rId15"/>
    <sheet name="本级收预" sheetId="16" r:id="rId16"/>
    <sheet name="本级支预" sheetId="17" r:id="rId17"/>
    <sheet name="本级平衡" sheetId="18" r:id="rId18"/>
    <sheet name="2020市本级支出明细表 " sheetId="19" r:id="rId19"/>
    <sheet name="2020基本支出明细表 (2)" sheetId="20" r:id="rId20"/>
    <sheet name="汇总基收预" sheetId="21" r:id="rId21"/>
    <sheet name="汇总基支预" sheetId="22" r:id="rId22"/>
    <sheet name="本级基收预" sheetId="23" r:id="rId23"/>
    <sheet name="本级基支预" sheetId="24" r:id="rId24"/>
    <sheet name="国资收支预算" sheetId="25" r:id="rId25"/>
    <sheet name="国资收入预算" sheetId="26" r:id="rId26"/>
    <sheet name="国资支出预算" sheetId="27" r:id="rId27"/>
    <sheet name="2020年社保预算总表" sheetId="28" r:id="rId28"/>
    <sheet name="2020年社保预算收入表" sheetId="44" r:id="rId29"/>
    <sheet name="2020年社保预算支出表" sheetId="43" r:id="rId30"/>
    <sheet name="企业养老收支表" sheetId="29" r:id="rId31"/>
    <sheet name="机关事业养老保险收支表" sheetId="30" r:id="rId32"/>
    <sheet name="失业收支表" sheetId="31" r:id="rId33"/>
    <sheet name="医疗收支表" sheetId="32" r:id="rId34"/>
    <sheet name="工伤收支表" sheetId="33" r:id="rId35"/>
    <sheet name="税收返还和转移支付表 " sheetId="42" r:id="rId36"/>
    <sheet name="税收返还分地区" sheetId="35" r:id="rId37"/>
    <sheet name="专项转移支付分地区" sheetId="36" r:id="rId38"/>
    <sheet name="政府性基金预算转移支付情况表" sheetId="37" r:id="rId39"/>
    <sheet name="基金预算转移支付分地区" sheetId="38" r:id="rId40"/>
    <sheet name="一般债务限额余额表" sheetId="39" r:id="rId41"/>
    <sheet name="专项债务限额余额表" sheetId="40" r:id="rId42"/>
    <sheet name="2019年市本级政府预算重点民生项目表" sheetId="41"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 localSheetId="42">#REF!</definedName>
    <definedName name="_" localSheetId="19">#REF!</definedName>
    <definedName name="_" localSheetId="18">#REF!</definedName>
    <definedName name="_" localSheetId="39">#REF!</definedName>
    <definedName name="_" localSheetId="1">#REF!</definedName>
    <definedName name="_" localSheetId="36">#REF!</definedName>
    <definedName name="_" localSheetId="35">#REF!</definedName>
    <definedName name="_" localSheetId="40">#REF!</definedName>
    <definedName name="_" localSheetId="38">#REF!</definedName>
    <definedName name="_" localSheetId="41">#REF!</definedName>
    <definedName name="_" localSheetId="37">#REF!</definedName>
    <definedName name="_">#REF!</definedName>
    <definedName name="_6_其他" localSheetId="42">#REF!</definedName>
    <definedName name="_6_其他" localSheetId="19">#REF!</definedName>
    <definedName name="_6_其他" localSheetId="18">#REF!</definedName>
    <definedName name="_6_其他" localSheetId="17">#REF!</definedName>
    <definedName name="_6_其他" localSheetId="39">#REF!</definedName>
    <definedName name="_6_其他" localSheetId="1">#REF!</definedName>
    <definedName name="_6_其他" localSheetId="36">#REF!</definedName>
    <definedName name="_6_其他" localSheetId="35">#REF!</definedName>
    <definedName name="_6_其他" localSheetId="40">#REF!</definedName>
    <definedName name="_6_其他" localSheetId="38">#REF!</definedName>
    <definedName name="_6_其他" localSheetId="41">#REF!</definedName>
    <definedName name="_6_其他" localSheetId="37">#REF!</definedName>
    <definedName name="_6_其他">#REF!</definedName>
    <definedName name="_xlnm._FilterDatabase" localSheetId="18" hidden="1">'2020市本级支出明细表 '!$A$5:$E$1347</definedName>
    <definedName name="_Order1" hidden="1">255</definedName>
    <definedName name="_Order2" hidden="1">255</definedName>
    <definedName name="BM8_SelectZBM.BM8_ZBMChangeKMM" localSheetId="42">[1]!BM8_SelectZBM.BM8_ZBMChangeKMM</definedName>
    <definedName name="BM8_SelectZBM.BM8_ZBMChangeKMM" localSheetId="19">[2]!BM8_SelectZBM.BM8_ZBMChangeKMM</definedName>
    <definedName name="BM8_SelectZBM.BM8_ZBMChangeKMM" localSheetId="18">[2]!BM8_SelectZBM.BM8_ZBMChangeKMM</definedName>
    <definedName name="BM8_SelectZBM.BM8_ZBMChangeKMM" localSheetId="39">[3]!BM8_SelectZBM.BM8_ZBMChangeKMM</definedName>
    <definedName name="BM8_SelectZBM.BM8_ZBMChangeKMM" localSheetId="36">[3]!BM8_SelectZBM.BM8_ZBMChangeKMM</definedName>
    <definedName name="BM8_SelectZBM.BM8_ZBMChangeKMM" localSheetId="35">[4]!BM8_SelectZBM.BM8_ZBMChangeKMM</definedName>
    <definedName name="BM8_SelectZBM.BM8_ZBMChangeKMM" localSheetId="40">[3]!BM8_SelectZBM.BM8_ZBMChangeKMM</definedName>
    <definedName name="BM8_SelectZBM.BM8_ZBMChangeKMM" localSheetId="38">[3]!BM8_SelectZBM.BM8_ZBMChangeKMM</definedName>
    <definedName name="BM8_SelectZBM.BM8_ZBMChangeKMM" localSheetId="41">[3]!BM8_SelectZBM.BM8_ZBMChangeKMM</definedName>
    <definedName name="BM8_SelectZBM.BM8_ZBMChangeKMM" localSheetId="37">[3]!BM8_SelectZBM.BM8_ZBMChangeKMM</definedName>
    <definedName name="BM8_SelectZBM.BM8_ZBMChangeKMM">[1]!BM8_SelectZBM.BM8_ZBMChangeKMM</definedName>
    <definedName name="BM8_SelectZBM.BM8_ZBMminusOption" localSheetId="42">[1]!BM8_SelectZBM.BM8_ZBMminusOption</definedName>
    <definedName name="BM8_SelectZBM.BM8_ZBMminusOption" localSheetId="19">[2]!BM8_SelectZBM.BM8_ZBMminusOption</definedName>
    <definedName name="BM8_SelectZBM.BM8_ZBMminusOption" localSheetId="18">[2]!BM8_SelectZBM.BM8_ZBMminusOption</definedName>
    <definedName name="BM8_SelectZBM.BM8_ZBMminusOption" localSheetId="39">[3]!BM8_SelectZBM.BM8_ZBMminusOption</definedName>
    <definedName name="BM8_SelectZBM.BM8_ZBMminusOption" localSheetId="36">[3]!BM8_SelectZBM.BM8_ZBMminusOption</definedName>
    <definedName name="BM8_SelectZBM.BM8_ZBMminusOption" localSheetId="35">[4]!BM8_SelectZBM.BM8_ZBMminusOption</definedName>
    <definedName name="BM8_SelectZBM.BM8_ZBMminusOption" localSheetId="40">[3]!BM8_SelectZBM.BM8_ZBMminusOption</definedName>
    <definedName name="BM8_SelectZBM.BM8_ZBMminusOption" localSheetId="38">[3]!BM8_SelectZBM.BM8_ZBMminusOption</definedName>
    <definedName name="BM8_SelectZBM.BM8_ZBMminusOption" localSheetId="41">[3]!BM8_SelectZBM.BM8_ZBMminusOption</definedName>
    <definedName name="BM8_SelectZBM.BM8_ZBMminusOption" localSheetId="37">[3]!BM8_SelectZBM.BM8_ZBMminusOption</definedName>
    <definedName name="BM8_SelectZBM.BM8_ZBMminusOption">[1]!BM8_SelectZBM.BM8_ZBMminusOption</definedName>
    <definedName name="BM8_SelectZBM.BM8_ZBMSumOption" localSheetId="42">[1]!BM8_SelectZBM.BM8_ZBMSumOption</definedName>
    <definedName name="BM8_SelectZBM.BM8_ZBMSumOption" localSheetId="19">[2]!BM8_SelectZBM.BM8_ZBMSumOption</definedName>
    <definedName name="BM8_SelectZBM.BM8_ZBMSumOption" localSheetId="18">[2]!BM8_SelectZBM.BM8_ZBMSumOption</definedName>
    <definedName name="BM8_SelectZBM.BM8_ZBMSumOption" localSheetId="39">[3]!BM8_SelectZBM.BM8_ZBMSumOption</definedName>
    <definedName name="BM8_SelectZBM.BM8_ZBMSumOption" localSheetId="36">[3]!BM8_SelectZBM.BM8_ZBMSumOption</definedName>
    <definedName name="BM8_SelectZBM.BM8_ZBMSumOption" localSheetId="35">[4]!BM8_SelectZBM.BM8_ZBMSumOption</definedName>
    <definedName name="BM8_SelectZBM.BM8_ZBMSumOption" localSheetId="40">[3]!BM8_SelectZBM.BM8_ZBMSumOption</definedName>
    <definedName name="BM8_SelectZBM.BM8_ZBMSumOption" localSheetId="38">[3]!BM8_SelectZBM.BM8_ZBMSumOption</definedName>
    <definedName name="BM8_SelectZBM.BM8_ZBMSumOption" localSheetId="41">[3]!BM8_SelectZBM.BM8_ZBMSumOption</definedName>
    <definedName name="BM8_SelectZBM.BM8_ZBMSumOption" localSheetId="37">[3]!BM8_SelectZBM.BM8_ZBMSumOption</definedName>
    <definedName name="BM8_SelectZBM.BM8_ZBMSumOption">[1]!BM8_SelectZBM.BM8_ZBMSumOption</definedName>
    <definedName name="d" localSheetId="42">#REF!</definedName>
    <definedName name="d" localSheetId="19">#REF!</definedName>
    <definedName name="d" localSheetId="18">#REF!</definedName>
    <definedName name="d" localSheetId="17">#REF!</definedName>
    <definedName name="d" localSheetId="39">#REF!</definedName>
    <definedName name="d" localSheetId="1">#REF!</definedName>
    <definedName name="d" localSheetId="36">#REF!</definedName>
    <definedName name="d" localSheetId="35">#REF!</definedName>
    <definedName name="d" localSheetId="40">#REF!</definedName>
    <definedName name="d" localSheetId="38">#REF!</definedName>
    <definedName name="d" localSheetId="41">#REF!</definedName>
    <definedName name="d" localSheetId="37">#REF!</definedName>
    <definedName name="d">#REF!</definedName>
    <definedName name="_xlnm.Database" localSheetId="42" hidden="1">#REF!</definedName>
    <definedName name="_xlnm.Database" localSheetId="19" hidden="1">#REF!</definedName>
    <definedName name="_xlnm.Database" localSheetId="18" hidden="1">#REF!</definedName>
    <definedName name="_xlnm.Database" localSheetId="15" hidden="1">#REF!</definedName>
    <definedName name="_xlnm.Database" localSheetId="16" hidden="1">#REF!</definedName>
    <definedName name="_xlnm.Database" localSheetId="0" hidden="1">#REF!</definedName>
    <definedName name="_xlnm.Database" localSheetId="6" hidden="1">#REF!</definedName>
    <definedName name="_xlnm.Database" localSheetId="12" hidden="1">#REF!</definedName>
    <definedName name="_xlnm.Database" localSheetId="2" hidden="1">#REF!</definedName>
    <definedName name="_xlnm.Database" localSheetId="13" hidden="1">#REF!</definedName>
    <definedName name="_xlnm.Database" localSheetId="39" hidden="1">#REF!</definedName>
    <definedName name="_xlnm.Database" localSheetId="1" hidden="1">#REF!</definedName>
    <definedName name="_xlnm.Database" localSheetId="36" hidden="1">#REF!</definedName>
    <definedName name="_xlnm.Database" localSheetId="35" hidden="1">#REF!</definedName>
    <definedName name="_xlnm.Database" localSheetId="40" hidden="1">#REF!</definedName>
    <definedName name="_xlnm.Database" localSheetId="38" hidden="1">#REF!</definedName>
    <definedName name="_xlnm.Database" localSheetId="41" hidden="1">#REF!</definedName>
    <definedName name="_xlnm.Database" localSheetId="37" hidden="1">#REF!</definedName>
    <definedName name="_xlnm.Database" hidden="1">#REF!</definedName>
    <definedName name="jhvgh" localSheetId="42">#REF!</definedName>
    <definedName name="jhvgh" localSheetId="19">#REF!</definedName>
    <definedName name="jhvgh" localSheetId="18">#REF!</definedName>
    <definedName name="jhvgh" localSheetId="17">#REF!</definedName>
    <definedName name="jhvgh" localSheetId="39">#REF!</definedName>
    <definedName name="jhvgh" localSheetId="1">#REF!</definedName>
    <definedName name="jhvgh" localSheetId="36">#REF!</definedName>
    <definedName name="jhvgh" localSheetId="35">#REF!</definedName>
    <definedName name="jhvgh" localSheetId="40">#REF!</definedName>
    <definedName name="jhvgh" localSheetId="38">#REF!</definedName>
    <definedName name="jhvgh" localSheetId="41">#REF!</definedName>
    <definedName name="jhvgh" localSheetId="37">#REF!</definedName>
    <definedName name="jhvgh">#REF!</definedName>
    <definedName name="_xlnm.Print_Area" localSheetId="8">本级基金收执!$A$1:$F$17</definedName>
    <definedName name="_xlnm.Print_Area" localSheetId="9">本级基金支执!$A$1:$F$14</definedName>
    <definedName name="_xlnm.Print_Area" localSheetId="15">本级收预!$A$1:$D$29</definedName>
    <definedName name="_xlnm.Print_Area" localSheetId="4">本级收执!$A$1:$F$30</definedName>
    <definedName name="_xlnm.Print_Area" localSheetId="16">本级支预!$A$1:$D$32</definedName>
    <definedName name="_xlnm.Print_Area" localSheetId="5">本级支执!$A$1:$D$27</definedName>
    <definedName name="_xlnm.Print_Area" localSheetId="0">封面!$A$1:$G$30</definedName>
    <definedName name="_xlnm.Print_Area" localSheetId="24">国资收支预算!$A$1:$D$21</definedName>
    <definedName name="_xlnm.Print_Area" localSheetId="26">国资支出预算!$A$1:$E$22</definedName>
    <definedName name="_xlnm.Print_Area" localSheetId="20">汇总基收预!$A$1:$D$19</definedName>
    <definedName name="_xlnm.Print_Area" localSheetId="6">汇总基收执!$A$1:$F$22</definedName>
    <definedName name="_xlnm.Print_Area" localSheetId="21">汇总基支预!$A$1:$D$30</definedName>
    <definedName name="_xlnm.Print_Area" localSheetId="7">汇总基支执!$A$1:$F$14</definedName>
    <definedName name="_xlnm.Print_Area" localSheetId="12">汇总收预!$A$1:$D$30</definedName>
    <definedName name="_xlnm.Print_Area" localSheetId="2">汇总收执!$A$1:$F$30</definedName>
    <definedName name="_xlnm.Print_Area" localSheetId="13">汇总支预!$A$1:$D$28</definedName>
    <definedName name="_xlnm.Print_Area" localSheetId="3">汇总支执!$A$1:$D$27</definedName>
    <definedName name="_xlnm.Print_Area" localSheetId="1">'目录 '!$A$1:$B$63</definedName>
    <definedName name="_xlnm.Print_Area" hidden="1">#N/A</definedName>
    <definedName name="_xlnm.Print_Titles" localSheetId="42" hidden="1">'2019年市本级政府预算重点民生项目表'!$1:$3</definedName>
    <definedName name="_xlnm.Print_Titles" localSheetId="9">本级基金支执!$1:3</definedName>
    <definedName name="_xlnm.Print_Titles" localSheetId="16">本级支预!$A:A,本级支预!$1:3</definedName>
    <definedName name="_xlnm.Print_Titles" localSheetId="6">汇总基收执!$A:A,汇总基收执!$1:3</definedName>
    <definedName name="_xlnm.Print_Titles" localSheetId="2">汇总收执!$A:A,汇总收执!$1:3</definedName>
    <definedName name="_xlnm.Print_Titles" localSheetId="13">汇总支预!$A:A,汇总支预!$1:3</definedName>
    <definedName name="_xlnm.Print_Titles" localSheetId="1">'目录 '!$1:2</definedName>
    <definedName name="_xlnm.Print_Titles" localSheetId="35" hidden="1">'税收返还和转移支付表 '!$1:$3</definedName>
    <definedName name="_xlnm.Print_Titles" hidden="1">#N/A</definedName>
    <definedName name="QUERY2" localSheetId="42">#REF!</definedName>
    <definedName name="QUERY2" localSheetId="19">#REF!</definedName>
    <definedName name="QUERY2" localSheetId="18">#REF!</definedName>
    <definedName name="QUERY2" localSheetId="39">#REF!</definedName>
    <definedName name="QUERY2" localSheetId="1">#REF!</definedName>
    <definedName name="QUERY2" localSheetId="36">#REF!</definedName>
    <definedName name="QUERY2" localSheetId="35">#REF!</definedName>
    <definedName name="QUERY2" localSheetId="40">#REF!</definedName>
    <definedName name="QUERY2" localSheetId="38">#REF!</definedName>
    <definedName name="QUERY2" localSheetId="41">#REF!</definedName>
    <definedName name="QUERY2" localSheetId="37">#REF!</definedName>
    <definedName name="QUERY2">#REF!</definedName>
    <definedName name="本级支执222" localSheetId="42">#REF!</definedName>
    <definedName name="本级支执222" localSheetId="19">#REF!</definedName>
    <definedName name="本级支执222" localSheetId="18">#REF!</definedName>
    <definedName name="本级支执222" localSheetId="39">#REF!</definedName>
    <definedName name="本级支执222" localSheetId="1">#REF!</definedName>
    <definedName name="本级支执222" localSheetId="36">#REF!</definedName>
    <definedName name="本级支执222" localSheetId="35">#REF!</definedName>
    <definedName name="本级支执222" localSheetId="40">#REF!</definedName>
    <definedName name="本级支执222" localSheetId="38">#REF!</definedName>
    <definedName name="本级支执222" localSheetId="41">#REF!</definedName>
    <definedName name="本级支执222" localSheetId="37">#REF!</definedName>
    <definedName name="本级支执222">#REF!</definedName>
    <definedName name="陈伟" localSheetId="35">#REF!</definedName>
    <definedName name="陈伟">#REF!</definedName>
    <definedName name="大通湖支出" localSheetId="42">#REF!</definedName>
    <definedName name="大通湖支出" localSheetId="19">#REF!</definedName>
    <definedName name="大通湖支出" localSheetId="18">#REF!</definedName>
    <definedName name="大通湖支出" localSheetId="39">#REF!</definedName>
    <definedName name="大通湖支出" localSheetId="1">#REF!</definedName>
    <definedName name="大通湖支出" localSheetId="36">#REF!</definedName>
    <definedName name="大通湖支出" localSheetId="35">#REF!</definedName>
    <definedName name="大通湖支出" localSheetId="40">#REF!</definedName>
    <definedName name="大通湖支出" localSheetId="38">#REF!</definedName>
    <definedName name="大通湖支出" localSheetId="41">#REF!</definedName>
    <definedName name="大通湖支出" localSheetId="37">#REF!</definedName>
    <definedName name="大通湖支出">#REF!</definedName>
    <definedName name="地区名称" localSheetId="42">#REF!</definedName>
    <definedName name="地区名称" localSheetId="19">#REF!</definedName>
    <definedName name="地区名称" localSheetId="18">#REF!</definedName>
    <definedName name="地区名称" localSheetId="39">#REF!</definedName>
    <definedName name="地区名称" localSheetId="1">#REF!</definedName>
    <definedName name="地区名称" localSheetId="36">#REF!</definedName>
    <definedName name="地区名称" localSheetId="35">#REF!</definedName>
    <definedName name="地区名称" localSheetId="40">#REF!</definedName>
    <definedName name="地区名称" localSheetId="38">#REF!</definedName>
    <definedName name="地区名称" localSheetId="41">#REF!</definedName>
    <definedName name="地区名称" localSheetId="37">#REF!</definedName>
    <definedName name="地区名称">#REF!</definedName>
    <definedName name="工" localSheetId="42">#REF!</definedName>
    <definedName name="工" localSheetId="19">#REF!</definedName>
    <definedName name="工" localSheetId="18">#REF!</definedName>
    <definedName name="工" localSheetId="39">#REF!</definedName>
    <definedName name="工" localSheetId="1">#REF!</definedName>
    <definedName name="工" localSheetId="36">#REF!</definedName>
    <definedName name="工" localSheetId="35">#REF!</definedName>
    <definedName name="工" localSheetId="40">#REF!</definedName>
    <definedName name="工" localSheetId="38">#REF!</definedName>
    <definedName name="工" localSheetId="41">#REF!</definedName>
    <definedName name="工" localSheetId="37">#REF!</definedName>
    <definedName name="工">#REF!</definedName>
    <definedName name="购车" localSheetId="42">#REF!</definedName>
    <definedName name="购车" localSheetId="19">#REF!</definedName>
    <definedName name="购车" localSheetId="18">#REF!</definedName>
    <definedName name="购车" localSheetId="39">#REF!</definedName>
    <definedName name="购车" localSheetId="1">#REF!</definedName>
    <definedName name="购车" localSheetId="36">#REF!</definedName>
    <definedName name="购车" localSheetId="35">#REF!</definedName>
    <definedName name="购车" localSheetId="40">#REF!</definedName>
    <definedName name="购车" localSheetId="38">#REF!</definedName>
    <definedName name="购车" localSheetId="41">#REF!</definedName>
    <definedName name="购车" localSheetId="37">#REF!</definedName>
    <definedName name="购车">#REF!</definedName>
    <definedName name="胡局长汇报修改" localSheetId="35">#REF!</definedName>
    <definedName name="胡局长汇报修改">#REF!</definedName>
    <definedName name="汇率" localSheetId="42">#REF!</definedName>
    <definedName name="汇率" localSheetId="19">#REF!</definedName>
    <definedName name="汇率" localSheetId="18">#REF!</definedName>
    <definedName name="汇率" localSheetId="39">#REF!</definedName>
    <definedName name="汇率" localSheetId="1">#REF!</definedName>
    <definedName name="汇率" localSheetId="36">#REF!</definedName>
    <definedName name="汇率" localSheetId="35">#REF!</definedName>
    <definedName name="汇率" localSheetId="40">#REF!</definedName>
    <definedName name="汇率" localSheetId="38">#REF!</definedName>
    <definedName name="汇率" localSheetId="41">#REF!</definedName>
    <definedName name="汇率" localSheetId="37">#REF!</definedName>
    <definedName name="汇率">#REF!</definedName>
    <definedName name="生产列1" localSheetId="42">#REF!</definedName>
    <definedName name="生产列1" localSheetId="19">#REF!</definedName>
    <definedName name="生产列1" localSheetId="18">#REF!</definedName>
    <definedName name="生产列1" localSheetId="39">#REF!</definedName>
    <definedName name="生产列1" localSheetId="1">#REF!</definedName>
    <definedName name="生产列1" localSheetId="36">#REF!</definedName>
    <definedName name="生产列1" localSheetId="35">#REF!</definedName>
    <definedName name="生产列1" localSheetId="40">#REF!</definedName>
    <definedName name="生产列1" localSheetId="38">#REF!</definedName>
    <definedName name="生产列1" localSheetId="41">#REF!</definedName>
    <definedName name="生产列1" localSheetId="37">#REF!</definedName>
    <definedName name="生产列1">#REF!</definedName>
    <definedName name="生产列11" localSheetId="42">#REF!</definedName>
    <definedName name="生产列11" localSheetId="19">#REF!</definedName>
    <definedName name="生产列11" localSheetId="18">#REF!</definedName>
    <definedName name="生产列11" localSheetId="39">#REF!</definedName>
    <definedName name="生产列11" localSheetId="1">#REF!</definedName>
    <definedName name="生产列11" localSheetId="36">#REF!</definedName>
    <definedName name="生产列11" localSheetId="35">#REF!</definedName>
    <definedName name="生产列11" localSheetId="40">#REF!</definedName>
    <definedName name="生产列11" localSheetId="38">#REF!</definedName>
    <definedName name="生产列11" localSheetId="41">#REF!</definedName>
    <definedName name="生产列11" localSheetId="37">#REF!</definedName>
    <definedName name="生产列11">#REF!</definedName>
    <definedName name="生产列15" localSheetId="42">#REF!</definedName>
    <definedName name="生产列15" localSheetId="19">#REF!</definedName>
    <definedName name="生产列15" localSheetId="18">#REF!</definedName>
    <definedName name="生产列15" localSheetId="39">#REF!</definedName>
    <definedName name="生产列15" localSheetId="1">#REF!</definedName>
    <definedName name="生产列15" localSheetId="36">#REF!</definedName>
    <definedName name="生产列15" localSheetId="35">#REF!</definedName>
    <definedName name="生产列15" localSheetId="40">#REF!</definedName>
    <definedName name="生产列15" localSheetId="38">#REF!</definedName>
    <definedName name="生产列15" localSheetId="41">#REF!</definedName>
    <definedName name="生产列15" localSheetId="37">#REF!</definedName>
    <definedName name="生产列15">#REF!</definedName>
    <definedName name="生产列16" localSheetId="42">#REF!</definedName>
    <definedName name="生产列16" localSheetId="19">#REF!</definedName>
    <definedName name="生产列16" localSheetId="18">#REF!</definedName>
    <definedName name="生产列16" localSheetId="39">#REF!</definedName>
    <definedName name="生产列16" localSheetId="1">#REF!</definedName>
    <definedName name="生产列16" localSheetId="36">#REF!</definedName>
    <definedName name="生产列16" localSheetId="35">#REF!</definedName>
    <definedName name="生产列16" localSheetId="40">#REF!</definedName>
    <definedName name="生产列16" localSheetId="38">#REF!</definedName>
    <definedName name="生产列16" localSheetId="41">#REF!</definedName>
    <definedName name="生产列16" localSheetId="37">#REF!</definedName>
    <definedName name="生产列16">#REF!</definedName>
    <definedName name="生产列17" localSheetId="42">#REF!</definedName>
    <definedName name="生产列17" localSheetId="19">#REF!</definedName>
    <definedName name="生产列17" localSheetId="18">#REF!</definedName>
    <definedName name="生产列17" localSheetId="39">#REF!</definedName>
    <definedName name="生产列17" localSheetId="1">#REF!</definedName>
    <definedName name="生产列17" localSheetId="36">#REF!</definedName>
    <definedName name="生产列17" localSheetId="35">#REF!</definedName>
    <definedName name="生产列17" localSheetId="40">#REF!</definedName>
    <definedName name="生产列17" localSheetId="38">#REF!</definedName>
    <definedName name="生产列17" localSheetId="41">#REF!</definedName>
    <definedName name="生产列17" localSheetId="37">#REF!</definedName>
    <definedName name="生产列17">#REF!</definedName>
    <definedName name="生产列19" localSheetId="42">#REF!</definedName>
    <definedName name="生产列19" localSheetId="19">#REF!</definedName>
    <definedName name="生产列19" localSheetId="18">#REF!</definedName>
    <definedName name="生产列19" localSheetId="39">#REF!</definedName>
    <definedName name="生产列19" localSheetId="1">#REF!</definedName>
    <definedName name="生产列19" localSheetId="36">#REF!</definedName>
    <definedName name="生产列19" localSheetId="35">#REF!</definedName>
    <definedName name="生产列19" localSheetId="40">#REF!</definedName>
    <definedName name="生产列19" localSheetId="38">#REF!</definedName>
    <definedName name="生产列19" localSheetId="41">#REF!</definedName>
    <definedName name="生产列19" localSheetId="37">#REF!</definedName>
    <definedName name="生产列19">#REF!</definedName>
    <definedName name="生产列2" localSheetId="42">#REF!</definedName>
    <definedName name="生产列2" localSheetId="19">#REF!</definedName>
    <definedName name="生产列2" localSheetId="18">#REF!</definedName>
    <definedName name="生产列2" localSheetId="39">#REF!</definedName>
    <definedName name="生产列2" localSheetId="1">#REF!</definedName>
    <definedName name="生产列2" localSheetId="36">#REF!</definedName>
    <definedName name="生产列2" localSheetId="35">#REF!</definedName>
    <definedName name="生产列2" localSheetId="40">#REF!</definedName>
    <definedName name="生产列2" localSheetId="38">#REF!</definedName>
    <definedName name="生产列2" localSheetId="41">#REF!</definedName>
    <definedName name="生产列2" localSheetId="37">#REF!</definedName>
    <definedName name="生产列2">#REF!</definedName>
    <definedName name="生产列20" localSheetId="42">#REF!</definedName>
    <definedName name="生产列20" localSheetId="19">#REF!</definedName>
    <definedName name="生产列20" localSheetId="18">#REF!</definedName>
    <definedName name="生产列20" localSheetId="39">#REF!</definedName>
    <definedName name="生产列20" localSheetId="1">#REF!</definedName>
    <definedName name="生产列20" localSheetId="36">#REF!</definedName>
    <definedName name="生产列20" localSheetId="35">#REF!</definedName>
    <definedName name="生产列20" localSheetId="40">#REF!</definedName>
    <definedName name="生产列20" localSheetId="38">#REF!</definedName>
    <definedName name="生产列20" localSheetId="41">#REF!</definedName>
    <definedName name="生产列20" localSheetId="37">#REF!</definedName>
    <definedName name="生产列20">#REF!</definedName>
    <definedName name="生产列3" localSheetId="42">#REF!</definedName>
    <definedName name="生产列3" localSheetId="19">#REF!</definedName>
    <definedName name="生产列3" localSheetId="18">#REF!</definedName>
    <definedName name="生产列3" localSheetId="39">#REF!</definedName>
    <definedName name="生产列3" localSheetId="1">#REF!</definedName>
    <definedName name="生产列3" localSheetId="36">#REF!</definedName>
    <definedName name="生产列3" localSheetId="35">#REF!</definedName>
    <definedName name="生产列3" localSheetId="40">#REF!</definedName>
    <definedName name="生产列3" localSheetId="38">#REF!</definedName>
    <definedName name="生产列3" localSheetId="41">#REF!</definedName>
    <definedName name="生产列3" localSheetId="37">#REF!</definedName>
    <definedName name="生产列3">#REF!</definedName>
    <definedName name="生产列4" localSheetId="42">#REF!</definedName>
    <definedName name="生产列4" localSheetId="19">#REF!</definedName>
    <definedName name="生产列4" localSheetId="18">#REF!</definedName>
    <definedName name="生产列4" localSheetId="39">#REF!</definedName>
    <definedName name="生产列4" localSheetId="1">#REF!</definedName>
    <definedName name="生产列4" localSheetId="36">#REF!</definedName>
    <definedName name="生产列4" localSheetId="35">#REF!</definedName>
    <definedName name="生产列4" localSheetId="40">#REF!</definedName>
    <definedName name="生产列4" localSheetId="38">#REF!</definedName>
    <definedName name="生产列4" localSheetId="41">#REF!</definedName>
    <definedName name="生产列4" localSheetId="37">#REF!</definedName>
    <definedName name="生产列4">#REF!</definedName>
    <definedName name="生产列5" localSheetId="42">#REF!</definedName>
    <definedName name="生产列5" localSheetId="19">#REF!</definedName>
    <definedName name="生产列5" localSheetId="18">#REF!</definedName>
    <definedName name="生产列5" localSheetId="39">#REF!</definedName>
    <definedName name="生产列5" localSheetId="1">#REF!</definedName>
    <definedName name="生产列5" localSheetId="36">#REF!</definedName>
    <definedName name="生产列5" localSheetId="35">#REF!</definedName>
    <definedName name="生产列5" localSheetId="40">#REF!</definedName>
    <definedName name="生产列5" localSheetId="38">#REF!</definedName>
    <definedName name="生产列5" localSheetId="41">#REF!</definedName>
    <definedName name="生产列5" localSheetId="37">#REF!</definedName>
    <definedName name="生产列5">#REF!</definedName>
    <definedName name="生产列6" localSheetId="42">#REF!</definedName>
    <definedName name="生产列6" localSheetId="19">#REF!</definedName>
    <definedName name="生产列6" localSheetId="18">#REF!</definedName>
    <definedName name="生产列6" localSheetId="39">#REF!</definedName>
    <definedName name="生产列6" localSheetId="1">#REF!</definedName>
    <definedName name="生产列6" localSheetId="36">#REF!</definedName>
    <definedName name="生产列6" localSheetId="35">#REF!</definedName>
    <definedName name="生产列6" localSheetId="40">#REF!</definedName>
    <definedName name="生产列6" localSheetId="38">#REF!</definedName>
    <definedName name="生产列6" localSheetId="41">#REF!</definedName>
    <definedName name="生产列6" localSheetId="37">#REF!</definedName>
    <definedName name="生产列6">#REF!</definedName>
    <definedName name="生产列7" localSheetId="42">#REF!</definedName>
    <definedName name="生产列7" localSheetId="19">#REF!</definedName>
    <definedName name="生产列7" localSheetId="18">#REF!</definedName>
    <definedName name="生产列7" localSheetId="39">#REF!</definedName>
    <definedName name="生产列7" localSheetId="1">#REF!</definedName>
    <definedName name="生产列7" localSheetId="36">#REF!</definedName>
    <definedName name="生产列7" localSheetId="35">#REF!</definedName>
    <definedName name="生产列7" localSheetId="40">#REF!</definedName>
    <definedName name="生产列7" localSheetId="38">#REF!</definedName>
    <definedName name="生产列7" localSheetId="41">#REF!</definedName>
    <definedName name="生产列7" localSheetId="37">#REF!</definedName>
    <definedName name="生产列7">#REF!</definedName>
    <definedName name="生产列8" localSheetId="42">#REF!</definedName>
    <definedName name="生产列8" localSheetId="19">#REF!</definedName>
    <definedName name="生产列8" localSheetId="18">#REF!</definedName>
    <definedName name="生产列8" localSheetId="39">#REF!</definedName>
    <definedName name="生产列8" localSheetId="1">#REF!</definedName>
    <definedName name="生产列8" localSheetId="36">#REF!</definedName>
    <definedName name="生产列8" localSheetId="35">#REF!</definedName>
    <definedName name="生产列8" localSheetId="40">#REF!</definedName>
    <definedName name="生产列8" localSheetId="38">#REF!</definedName>
    <definedName name="生产列8" localSheetId="41">#REF!</definedName>
    <definedName name="生产列8" localSheetId="37">#REF!</definedName>
    <definedName name="生产列8">#REF!</definedName>
    <definedName name="生产列9" localSheetId="42">#REF!</definedName>
    <definedName name="生产列9" localSheetId="19">#REF!</definedName>
    <definedName name="生产列9" localSheetId="18">#REF!</definedName>
    <definedName name="生产列9" localSheetId="39">#REF!</definedName>
    <definedName name="生产列9" localSheetId="1">#REF!</definedName>
    <definedName name="生产列9" localSheetId="36">#REF!</definedName>
    <definedName name="生产列9" localSheetId="35">#REF!</definedName>
    <definedName name="生产列9" localSheetId="40">#REF!</definedName>
    <definedName name="生产列9" localSheetId="38">#REF!</definedName>
    <definedName name="生产列9" localSheetId="41">#REF!</definedName>
    <definedName name="生产列9" localSheetId="37">#REF!</definedName>
    <definedName name="生产列9">#REF!</definedName>
    <definedName name="生产期" localSheetId="42">#REF!</definedName>
    <definedName name="生产期" localSheetId="19">#REF!</definedName>
    <definedName name="生产期" localSheetId="18">#REF!</definedName>
    <definedName name="生产期" localSheetId="39">#REF!</definedName>
    <definedName name="生产期" localSheetId="1">#REF!</definedName>
    <definedName name="生产期" localSheetId="36">#REF!</definedName>
    <definedName name="生产期" localSheetId="35">#REF!</definedName>
    <definedName name="生产期" localSheetId="40">#REF!</definedName>
    <definedName name="生产期" localSheetId="38">#REF!</definedName>
    <definedName name="生产期" localSheetId="41">#REF!</definedName>
    <definedName name="生产期" localSheetId="37">#REF!</definedName>
    <definedName name="生产期">#REF!</definedName>
    <definedName name="生产期1" localSheetId="42">#REF!</definedName>
    <definedName name="生产期1" localSheetId="19">#REF!</definedName>
    <definedName name="生产期1" localSheetId="18">#REF!</definedName>
    <definedName name="生产期1" localSheetId="39">#REF!</definedName>
    <definedName name="生产期1" localSheetId="1">#REF!</definedName>
    <definedName name="生产期1" localSheetId="36">#REF!</definedName>
    <definedName name="生产期1" localSheetId="35">#REF!</definedName>
    <definedName name="生产期1" localSheetId="40">#REF!</definedName>
    <definedName name="生产期1" localSheetId="38">#REF!</definedName>
    <definedName name="生产期1" localSheetId="41">#REF!</definedName>
    <definedName name="生产期1" localSheetId="37">#REF!</definedName>
    <definedName name="生产期1">#REF!</definedName>
    <definedName name="生产期11" localSheetId="42">#REF!</definedName>
    <definedName name="生产期11" localSheetId="19">#REF!</definedName>
    <definedName name="生产期11" localSheetId="18">#REF!</definedName>
    <definedName name="生产期11" localSheetId="39">#REF!</definedName>
    <definedName name="生产期11" localSheetId="1">#REF!</definedName>
    <definedName name="生产期11" localSheetId="36">#REF!</definedName>
    <definedName name="生产期11" localSheetId="35">#REF!</definedName>
    <definedName name="生产期11" localSheetId="40">#REF!</definedName>
    <definedName name="生产期11" localSheetId="38">#REF!</definedName>
    <definedName name="生产期11" localSheetId="41">#REF!</definedName>
    <definedName name="生产期11" localSheetId="37">#REF!</definedName>
    <definedName name="生产期11">#REF!</definedName>
    <definedName name="生产期15" localSheetId="42">#REF!</definedName>
    <definedName name="生产期15" localSheetId="19">#REF!</definedName>
    <definedName name="生产期15" localSheetId="18">#REF!</definedName>
    <definedName name="生产期15" localSheetId="39">#REF!</definedName>
    <definedName name="生产期15" localSheetId="1">#REF!</definedName>
    <definedName name="生产期15" localSheetId="36">#REF!</definedName>
    <definedName name="生产期15" localSheetId="35">#REF!</definedName>
    <definedName name="生产期15" localSheetId="40">#REF!</definedName>
    <definedName name="生产期15" localSheetId="38">#REF!</definedName>
    <definedName name="生产期15" localSheetId="41">#REF!</definedName>
    <definedName name="生产期15" localSheetId="37">#REF!</definedName>
    <definedName name="生产期15">#REF!</definedName>
    <definedName name="生产期16" localSheetId="42">#REF!</definedName>
    <definedName name="生产期16" localSheetId="19">#REF!</definedName>
    <definedName name="生产期16" localSheetId="18">#REF!</definedName>
    <definedName name="生产期16" localSheetId="39">#REF!</definedName>
    <definedName name="生产期16" localSheetId="1">#REF!</definedName>
    <definedName name="生产期16" localSheetId="36">#REF!</definedName>
    <definedName name="生产期16" localSheetId="35">#REF!</definedName>
    <definedName name="生产期16" localSheetId="40">#REF!</definedName>
    <definedName name="生产期16" localSheetId="38">#REF!</definedName>
    <definedName name="生产期16" localSheetId="41">#REF!</definedName>
    <definedName name="生产期16" localSheetId="37">#REF!</definedName>
    <definedName name="生产期16">#REF!</definedName>
    <definedName name="生产期17" localSheetId="42">#REF!</definedName>
    <definedName name="生产期17" localSheetId="19">#REF!</definedName>
    <definedName name="生产期17" localSheetId="18">#REF!</definedName>
    <definedName name="生产期17" localSheetId="39">#REF!</definedName>
    <definedName name="生产期17" localSheetId="1">#REF!</definedName>
    <definedName name="生产期17" localSheetId="36">#REF!</definedName>
    <definedName name="生产期17" localSheetId="35">#REF!</definedName>
    <definedName name="生产期17" localSheetId="40">#REF!</definedName>
    <definedName name="生产期17" localSheetId="38">#REF!</definedName>
    <definedName name="生产期17" localSheetId="41">#REF!</definedName>
    <definedName name="生产期17" localSheetId="37">#REF!</definedName>
    <definedName name="生产期17">#REF!</definedName>
    <definedName name="生产期19" localSheetId="42">#REF!</definedName>
    <definedName name="生产期19" localSheetId="19">#REF!</definedName>
    <definedName name="生产期19" localSheetId="18">#REF!</definedName>
    <definedName name="生产期19" localSheetId="39">#REF!</definedName>
    <definedName name="生产期19" localSheetId="1">#REF!</definedName>
    <definedName name="生产期19" localSheetId="36">#REF!</definedName>
    <definedName name="生产期19" localSheetId="35">#REF!</definedName>
    <definedName name="生产期19" localSheetId="40">#REF!</definedName>
    <definedName name="生产期19" localSheetId="38">#REF!</definedName>
    <definedName name="生产期19" localSheetId="41">#REF!</definedName>
    <definedName name="生产期19" localSheetId="37">#REF!</definedName>
    <definedName name="生产期19">#REF!</definedName>
    <definedName name="生产期2" localSheetId="42">#REF!</definedName>
    <definedName name="生产期2" localSheetId="19">#REF!</definedName>
    <definedName name="生产期2" localSheetId="18">#REF!</definedName>
    <definedName name="生产期2" localSheetId="39">#REF!</definedName>
    <definedName name="生产期2" localSheetId="1">#REF!</definedName>
    <definedName name="生产期2" localSheetId="36">#REF!</definedName>
    <definedName name="生产期2" localSheetId="35">#REF!</definedName>
    <definedName name="生产期2" localSheetId="40">#REF!</definedName>
    <definedName name="生产期2" localSheetId="38">#REF!</definedName>
    <definedName name="生产期2" localSheetId="41">#REF!</definedName>
    <definedName name="生产期2" localSheetId="37">#REF!</definedName>
    <definedName name="生产期2">#REF!</definedName>
    <definedName name="生产期20" localSheetId="42">#REF!</definedName>
    <definedName name="生产期20" localSheetId="19">#REF!</definedName>
    <definedName name="生产期20" localSheetId="18">#REF!</definedName>
    <definedName name="生产期20" localSheetId="39">#REF!</definedName>
    <definedName name="生产期20" localSheetId="1">#REF!</definedName>
    <definedName name="生产期20" localSheetId="36">#REF!</definedName>
    <definedName name="生产期20" localSheetId="35">#REF!</definedName>
    <definedName name="生产期20" localSheetId="40">#REF!</definedName>
    <definedName name="生产期20" localSheetId="38">#REF!</definedName>
    <definedName name="生产期20" localSheetId="41">#REF!</definedName>
    <definedName name="生产期20" localSheetId="37">#REF!</definedName>
    <definedName name="生产期20">#REF!</definedName>
    <definedName name="生产期3" localSheetId="42">#REF!</definedName>
    <definedName name="生产期3" localSheetId="19">#REF!</definedName>
    <definedName name="生产期3" localSheetId="18">#REF!</definedName>
    <definedName name="生产期3" localSheetId="39">#REF!</definedName>
    <definedName name="生产期3" localSheetId="1">#REF!</definedName>
    <definedName name="生产期3" localSheetId="36">#REF!</definedName>
    <definedName name="生产期3" localSheetId="35">#REF!</definedName>
    <definedName name="生产期3" localSheetId="40">#REF!</definedName>
    <definedName name="生产期3" localSheetId="38">#REF!</definedName>
    <definedName name="生产期3" localSheetId="41">#REF!</definedName>
    <definedName name="生产期3" localSheetId="37">#REF!</definedName>
    <definedName name="生产期3">#REF!</definedName>
    <definedName name="生产期4" localSheetId="42">#REF!</definedName>
    <definedName name="生产期4" localSheetId="19">#REF!</definedName>
    <definedName name="生产期4" localSheetId="18">#REF!</definedName>
    <definedName name="生产期4" localSheetId="39">#REF!</definedName>
    <definedName name="生产期4" localSheetId="1">#REF!</definedName>
    <definedName name="生产期4" localSheetId="36">#REF!</definedName>
    <definedName name="生产期4" localSheetId="35">#REF!</definedName>
    <definedName name="生产期4" localSheetId="40">#REF!</definedName>
    <definedName name="生产期4" localSheetId="38">#REF!</definedName>
    <definedName name="生产期4" localSheetId="41">#REF!</definedName>
    <definedName name="生产期4" localSheetId="37">#REF!</definedName>
    <definedName name="生产期4">#REF!</definedName>
    <definedName name="生产期5" localSheetId="42">#REF!</definedName>
    <definedName name="生产期5" localSheetId="19">#REF!</definedName>
    <definedName name="生产期5" localSheetId="18">#REF!</definedName>
    <definedName name="生产期5" localSheetId="17">#REF!</definedName>
    <definedName name="生产期5" localSheetId="39">#REF!</definedName>
    <definedName name="生产期5" localSheetId="1">#REF!</definedName>
    <definedName name="生产期5" localSheetId="36">#REF!</definedName>
    <definedName name="生产期5" localSheetId="35">#REF!</definedName>
    <definedName name="生产期5" localSheetId="40">#REF!</definedName>
    <definedName name="生产期5" localSheetId="38">#REF!</definedName>
    <definedName name="生产期5" localSheetId="41">#REF!</definedName>
    <definedName name="生产期5" localSheetId="37">#REF!</definedName>
    <definedName name="生产期5">#REF!</definedName>
    <definedName name="生产期6" localSheetId="42">#REF!</definedName>
    <definedName name="生产期6" localSheetId="19">#REF!</definedName>
    <definedName name="生产期6" localSheetId="18">#REF!</definedName>
    <definedName name="生产期6" localSheetId="39">#REF!</definedName>
    <definedName name="生产期6" localSheetId="1">#REF!</definedName>
    <definedName name="生产期6" localSheetId="36">#REF!</definedName>
    <definedName name="生产期6" localSheetId="35">#REF!</definedName>
    <definedName name="生产期6" localSheetId="40">#REF!</definedName>
    <definedName name="生产期6" localSheetId="38">#REF!</definedName>
    <definedName name="生产期6" localSheetId="41">#REF!</definedName>
    <definedName name="生产期6" localSheetId="37">#REF!</definedName>
    <definedName name="生产期6">#REF!</definedName>
    <definedName name="生产期7" localSheetId="42">#REF!</definedName>
    <definedName name="生产期7" localSheetId="19">#REF!</definedName>
    <definedName name="生产期7" localSheetId="18">#REF!</definedName>
    <definedName name="生产期7" localSheetId="39">#REF!</definedName>
    <definedName name="生产期7" localSheetId="1">#REF!</definedName>
    <definedName name="生产期7" localSheetId="36">#REF!</definedName>
    <definedName name="生产期7" localSheetId="35">#REF!</definedName>
    <definedName name="生产期7" localSheetId="40">#REF!</definedName>
    <definedName name="生产期7" localSheetId="38">#REF!</definedName>
    <definedName name="生产期7" localSheetId="41">#REF!</definedName>
    <definedName name="生产期7" localSheetId="37">#REF!</definedName>
    <definedName name="生产期7">#REF!</definedName>
    <definedName name="生产期8" localSheetId="42">#REF!</definedName>
    <definedName name="生产期8" localSheetId="19">#REF!</definedName>
    <definedName name="生产期8" localSheetId="18">#REF!</definedName>
    <definedName name="生产期8" localSheetId="39">#REF!</definedName>
    <definedName name="生产期8" localSheetId="1">#REF!</definedName>
    <definedName name="生产期8" localSheetId="36">#REF!</definedName>
    <definedName name="生产期8" localSheetId="35">#REF!</definedName>
    <definedName name="生产期8" localSheetId="40">#REF!</definedName>
    <definedName name="生产期8" localSheetId="38">#REF!</definedName>
    <definedName name="生产期8" localSheetId="41">#REF!</definedName>
    <definedName name="生产期8" localSheetId="37">#REF!</definedName>
    <definedName name="生产期8">#REF!</definedName>
    <definedName name="生产期9" localSheetId="42">#REF!</definedName>
    <definedName name="生产期9" localSheetId="19">#REF!</definedName>
    <definedName name="生产期9" localSheetId="18">#REF!</definedName>
    <definedName name="生产期9" localSheetId="39">#REF!</definedName>
    <definedName name="生产期9" localSheetId="1">#REF!</definedName>
    <definedName name="生产期9" localSheetId="36">#REF!</definedName>
    <definedName name="生产期9" localSheetId="35">#REF!</definedName>
    <definedName name="生产期9" localSheetId="40">#REF!</definedName>
    <definedName name="生产期9" localSheetId="38">#REF!</definedName>
    <definedName name="生产期9" localSheetId="41">#REF!</definedName>
    <definedName name="生产期9" localSheetId="37">#REF!</definedName>
    <definedName name="生产期9">#REF!</definedName>
    <definedName name="式" localSheetId="42">#REF!</definedName>
    <definedName name="式" localSheetId="19">#REF!</definedName>
    <definedName name="式" localSheetId="18">#REF!</definedName>
    <definedName name="式" localSheetId="39">#REF!</definedName>
    <definedName name="式" localSheetId="1">#REF!</definedName>
    <definedName name="式" localSheetId="36">#REF!</definedName>
    <definedName name="式" localSheetId="35">#REF!</definedName>
    <definedName name="式" localSheetId="40">#REF!</definedName>
    <definedName name="式" localSheetId="38">#REF!</definedName>
    <definedName name="式" localSheetId="41">#REF!</definedName>
    <definedName name="式" localSheetId="37">#REF!</definedName>
    <definedName name="式">#REF!</definedName>
    <definedName name="双" localSheetId="42">#REF!</definedName>
    <definedName name="双" localSheetId="19">#REF!</definedName>
    <definedName name="双" localSheetId="18">#REF!</definedName>
    <definedName name="双" localSheetId="17">#REF!</definedName>
    <definedName name="双" localSheetId="39">#REF!</definedName>
    <definedName name="双" localSheetId="1">#REF!</definedName>
    <definedName name="双" localSheetId="36">#REF!</definedName>
    <definedName name="双" localSheetId="35">#REF!</definedName>
    <definedName name="双" localSheetId="40">#REF!</definedName>
    <definedName name="双" localSheetId="38">#REF!</definedName>
    <definedName name="双" localSheetId="41">#REF!</definedName>
    <definedName name="双" localSheetId="37">#REF!</definedName>
    <definedName name="双">#REF!</definedName>
    <definedName name="下级指标" localSheetId="39">[5]单位指标查询!$A$3:$O$240</definedName>
    <definedName name="下级指标" localSheetId="36">[5]单位指标查询!$A$3:$O$240</definedName>
    <definedName name="下级指标" localSheetId="35">[6]单位指标查询!$A$3:$O$240</definedName>
    <definedName name="下级指标" localSheetId="40">[5]单位指标查询!$A$3:$O$240</definedName>
    <definedName name="下级指标" localSheetId="38">[5]单位指标查询!$A$3:$O$240</definedName>
    <definedName name="下级指标" localSheetId="41">[5]单位指标查询!$A$3:$O$240</definedName>
    <definedName name="下级指标" localSheetId="37">[5]单位指标查询!$A$3:$O$240</definedName>
    <definedName name="下级指标">[7]单位指标查询!$A$3:$O$240</definedName>
    <definedName name="项目支出表" localSheetId="35" hidden="1">#REF!</definedName>
    <definedName name="项目支出表" hidden="1">#REF!</definedName>
    <definedName name="预算支出指标帐" localSheetId="42">#REF!</definedName>
    <definedName name="预算支出指标帐" localSheetId="19">#REF!</definedName>
    <definedName name="预算支出指标帐" localSheetId="18">#REF!</definedName>
    <definedName name="预算支出指标帐" localSheetId="39">#REF!</definedName>
    <definedName name="预算支出指标帐" localSheetId="1">#REF!</definedName>
    <definedName name="预算支出指标帐" localSheetId="36">#REF!</definedName>
    <definedName name="预算支出指标帐" localSheetId="35">#REF!</definedName>
    <definedName name="预算支出指标帐" localSheetId="40">#REF!</definedName>
    <definedName name="预算支出指标帐" localSheetId="38">#REF!</definedName>
    <definedName name="预算支出指标帐" localSheetId="41">#REF!</definedName>
    <definedName name="预算支出指标帐" localSheetId="37">#REF!</definedName>
    <definedName name="预算支出指标帐">#REF!</definedName>
  </definedNames>
  <calcPr calcId="152511" iterate="1"/>
</workbook>
</file>

<file path=xl/calcChain.xml><?xml version="1.0" encoding="utf-8"?>
<calcChain xmlns="http://schemas.openxmlformats.org/spreadsheetml/2006/main">
  <c r="B68" i="41" l="1"/>
  <c r="B59" i="41"/>
  <c r="B48" i="41"/>
  <c r="B44" i="41"/>
  <c r="B32" i="41"/>
  <c r="B16" i="41"/>
  <c r="B15" i="41" s="1"/>
  <c r="B11" i="41"/>
  <c r="B7" i="41"/>
  <c r="B5" i="41"/>
  <c r="B5" i="42"/>
  <c r="B4" i="42"/>
  <c r="B16" i="33"/>
  <c r="F13" i="33"/>
  <c r="E13" i="33"/>
  <c r="C13" i="33"/>
  <c r="C16" i="33" s="1"/>
  <c r="B13" i="33"/>
  <c r="E14" i="33" s="1"/>
  <c r="E15" i="33" s="1"/>
  <c r="F16" i="32"/>
  <c r="N13" i="32"/>
  <c r="M13" i="32"/>
  <c r="L13" i="32"/>
  <c r="K13" i="32"/>
  <c r="J13" i="32"/>
  <c r="G13" i="32"/>
  <c r="G16" i="32" s="1"/>
  <c r="F13" i="32"/>
  <c r="M14" i="32" s="1"/>
  <c r="M15" i="32" s="1"/>
  <c r="D13" i="32"/>
  <c r="D16" i="32" s="1"/>
  <c r="C13" i="32"/>
  <c r="C16" i="32" s="1"/>
  <c r="E12" i="32"/>
  <c r="B12" i="32"/>
  <c r="E11" i="32"/>
  <c r="B11" i="32"/>
  <c r="L10" i="32"/>
  <c r="I10" i="32"/>
  <c r="E10" i="32"/>
  <c r="B10" i="32"/>
  <c r="L9" i="32"/>
  <c r="I9" i="32"/>
  <c r="E9" i="32"/>
  <c r="B9" i="32"/>
  <c r="L8" i="32"/>
  <c r="I8" i="32"/>
  <c r="E8" i="32"/>
  <c r="B8" i="32"/>
  <c r="L7" i="32"/>
  <c r="I7" i="32"/>
  <c r="E7" i="32"/>
  <c r="B7" i="32"/>
  <c r="L6" i="32"/>
  <c r="I6" i="32"/>
  <c r="I13" i="32" s="1"/>
  <c r="E6" i="32"/>
  <c r="E13" i="32" s="1"/>
  <c r="B6" i="32"/>
  <c r="B13" i="32" s="1"/>
  <c r="F16" i="31"/>
  <c r="E16" i="31"/>
  <c r="C16" i="31"/>
  <c r="C19" i="31" s="1"/>
  <c r="B16" i="31"/>
  <c r="B19" i="31" s="1"/>
  <c r="B16" i="30"/>
  <c r="F13" i="30"/>
  <c r="E13" i="30"/>
  <c r="C13" i="30"/>
  <c r="C16" i="30" s="1"/>
  <c r="B13" i="30"/>
  <c r="E14" i="30" s="1"/>
  <c r="E15" i="30" s="1"/>
  <c r="B8" i="30"/>
  <c r="C16" i="29"/>
  <c r="F13" i="29"/>
  <c r="E13" i="29"/>
  <c r="C13" i="29"/>
  <c r="F14" i="29" s="1"/>
  <c r="F15" i="29" s="1"/>
  <c r="F16" i="29" s="1"/>
  <c r="B13" i="29"/>
  <c r="E14" i="29" s="1"/>
  <c r="E15" i="29" s="1"/>
  <c r="C10" i="29"/>
  <c r="B10" i="29"/>
  <c r="E22" i="27"/>
  <c r="B22" i="27"/>
  <c r="B5" i="26"/>
  <c r="B21" i="25"/>
  <c r="D19" i="25"/>
  <c r="D21" i="25" s="1"/>
  <c r="B19" i="25"/>
  <c r="C56" i="24"/>
  <c r="C50" i="24"/>
  <c r="B50" i="24"/>
  <c r="C49" i="24"/>
  <c r="B49" i="24"/>
  <c r="B52" i="24" s="1"/>
  <c r="B58" i="24" s="1"/>
  <c r="B44" i="24"/>
  <c r="B40" i="24"/>
  <c r="B38" i="24"/>
  <c r="B37" i="24" s="1"/>
  <c r="C37" i="24"/>
  <c r="C34" i="24"/>
  <c r="B34" i="24"/>
  <c r="B32" i="24"/>
  <c r="B31" i="24" s="1"/>
  <c r="D30" i="24"/>
  <c r="C29" i="24"/>
  <c r="D29" i="24" s="1"/>
  <c r="D28" i="24"/>
  <c r="C26" i="24"/>
  <c r="B26" i="24"/>
  <c r="D17" i="24"/>
  <c r="D14" i="24"/>
  <c r="C13" i="24"/>
  <c r="B13" i="24"/>
  <c r="B12" i="24"/>
  <c r="B11" i="24" s="1"/>
  <c r="B8" i="24"/>
  <c r="B7" i="24" s="1"/>
  <c r="B5" i="24"/>
  <c r="B4" i="24"/>
  <c r="C18" i="23"/>
  <c r="D17" i="23"/>
  <c r="D16" i="23"/>
  <c r="D14" i="23"/>
  <c r="D10" i="23"/>
  <c r="C9" i="23"/>
  <c r="B9" i="23"/>
  <c r="B18" i="23" s="1"/>
  <c r="B23" i="23" s="1"/>
  <c r="D28" i="22"/>
  <c r="C27" i="22"/>
  <c r="D27" i="22" s="1"/>
  <c r="B27" i="22"/>
  <c r="D26" i="22"/>
  <c r="D25" i="22"/>
  <c r="D24" i="22"/>
  <c r="C23" i="22"/>
  <c r="D23" i="22" s="1"/>
  <c r="B23" i="22"/>
  <c r="C21" i="22"/>
  <c r="B21" i="22"/>
  <c r="D20" i="22"/>
  <c r="C19" i="22"/>
  <c r="D19" i="22" s="1"/>
  <c r="B19" i="22"/>
  <c r="D17" i="22"/>
  <c r="C16" i="22"/>
  <c r="D16" i="22" s="1"/>
  <c r="B16" i="22"/>
  <c r="D15" i="22"/>
  <c r="D14" i="22"/>
  <c r="D13" i="22"/>
  <c r="D12" i="22"/>
  <c r="B11" i="22"/>
  <c r="B10" i="22"/>
  <c r="D10" i="22" s="1"/>
  <c r="C9" i="22"/>
  <c r="C8" i="22"/>
  <c r="D8" i="22" s="1"/>
  <c r="D7" i="22"/>
  <c r="C6" i="22"/>
  <c r="D6" i="22" s="1"/>
  <c r="B6" i="22"/>
  <c r="D5" i="22"/>
  <c r="C4" i="22"/>
  <c r="D4" i="22" s="1"/>
  <c r="B4" i="22"/>
  <c r="C17" i="21"/>
  <c r="D17" i="21" s="1"/>
  <c r="B17" i="21"/>
  <c r="D16" i="21"/>
  <c r="D14" i="21"/>
  <c r="D13" i="21"/>
  <c r="C12" i="21"/>
  <c r="D12" i="21" s="1"/>
  <c r="B12" i="21"/>
  <c r="D10" i="21"/>
  <c r="B10" i="21"/>
  <c r="C9" i="21"/>
  <c r="C18" i="21" s="1"/>
  <c r="D18" i="21" s="1"/>
  <c r="B9" i="21"/>
  <c r="B18" i="21" s="1"/>
  <c r="B22" i="20"/>
  <c r="B20" i="20"/>
  <c r="B16" i="20"/>
  <c r="B15" i="20"/>
  <c r="B14" i="20"/>
  <c r="B13" i="20"/>
  <c r="B10" i="20"/>
  <c r="B9" i="20" s="1"/>
  <c r="B6" i="20"/>
  <c r="B5" i="20"/>
  <c r="B4" i="20"/>
  <c r="E1378" i="19"/>
  <c r="D1376" i="19"/>
  <c r="D1375" i="19"/>
  <c r="D1355" i="19"/>
  <c r="D1354" i="19"/>
  <c r="D1352" i="19"/>
  <c r="C1352" i="19"/>
  <c r="C1351" i="19" s="1"/>
  <c r="E1342" i="19"/>
  <c r="E1339" i="19"/>
  <c r="C1338" i="19"/>
  <c r="D1338" i="19" s="1"/>
  <c r="E1337" i="19"/>
  <c r="D1337" i="19"/>
  <c r="E1335" i="19"/>
  <c r="D1335" i="19"/>
  <c r="D1347" i="19" s="1"/>
  <c r="D1349" i="19" s="1"/>
  <c r="E1327" i="19"/>
  <c r="E1323" i="19"/>
  <c r="E1310" i="19"/>
  <c r="E1302" i="19"/>
  <c r="E1296" i="19"/>
  <c r="E1290" i="19"/>
  <c r="E1277" i="19" s="1"/>
  <c r="E1278" i="19"/>
  <c r="E1265" i="19"/>
  <c r="E1259" i="19"/>
  <c r="E1254" i="19"/>
  <c r="E1240" i="19"/>
  <c r="E1225" i="19"/>
  <c r="E1224" i="19"/>
  <c r="E1220" i="19"/>
  <c r="E1216" i="19"/>
  <c r="E1205" i="19"/>
  <c r="E1204" i="19"/>
  <c r="E1202" i="19"/>
  <c r="E1187" i="19"/>
  <c r="E1186" i="19"/>
  <c r="E1160" i="19"/>
  <c r="E1159" i="19" s="1"/>
  <c r="E1149" i="19"/>
  <c r="E1147" i="19"/>
  <c r="E1144" i="19"/>
  <c r="E1138" i="19"/>
  <c r="E1128" i="19"/>
  <c r="E1121" i="19"/>
  <c r="E1120" i="19"/>
  <c r="E1117" i="19"/>
  <c r="E1116" i="19"/>
  <c r="E1111" i="19" s="1"/>
  <c r="E1101" i="19"/>
  <c r="E1094" i="19"/>
  <c r="E1087" i="19"/>
  <c r="E1081" i="19"/>
  <c r="E1080" i="19" s="1"/>
  <c r="E1066" i="19"/>
  <c r="E1061" i="19"/>
  <c r="E1045" i="19"/>
  <c r="E1034" i="19" s="1"/>
  <c r="E1035" i="19"/>
  <c r="E1031" i="19"/>
  <c r="E1026" i="19"/>
  <c r="E1019" i="19"/>
  <c r="E1018" i="19"/>
  <c r="E1014" i="19" s="1"/>
  <c r="E1004" i="19"/>
  <c r="E994" i="19"/>
  <c r="E976" i="19"/>
  <c r="E971" i="19" s="1"/>
  <c r="E970" i="19" s="1"/>
  <c r="E969" i="19"/>
  <c r="E967" i="19"/>
  <c r="E964" i="19"/>
  <c r="E939" i="19"/>
  <c r="E938" i="19"/>
  <c r="E925" i="19"/>
  <c r="E912" i="19"/>
  <c r="E911" i="19"/>
  <c r="E887" i="19"/>
  <c r="E886" i="19"/>
  <c r="E885" i="19"/>
  <c r="E867" i="19"/>
  <c r="E866" i="19"/>
  <c r="E864" i="19"/>
  <c r="E860" i="19" s="1"/>
  <c r="E859" i="19"/>
  <c r="E857" i="19"/>
  <c r="E855" i="19"/>
  <c r="E853" i="19"/>
  <c r="E850" i="19"/>
  <c r="E848" i="19"/>
  <c r="E837" i="19"/>
  <c r="E835" i="19"/>
  <c r="E834" i="19" s="1"/>
  <c r="E819" i="19"/>
  <c r="E817" i="19"/>
  <c r="E815" i="19"/>
  <c r="E809" i="19"/>
  <c r="E807" i="19"/>
  <c r="E805" i="19"/>
  <c r="E802" i="19"/>
  <c r="E799" i="19"/>
  <c r="E793" i="19"/>
  <c r="E786" i="19"/>
  <c r="E781" i="19"/>
  <c r="E775" i="19"/>
  <c r="E774" i="19"/>
  <c r="E773" i="19" s="1"/>
  <c r="E769" i="19"/>
  <c r="E759" i="19"/>
  <c r="E757" i="19"/>
  <c r="E756" i="19"/>
  <c r="E747" i="19"/>
  <c r="E744" i="19"/>
  <c r="E740" i="19"/>
  <c r="E736" i="19"/>
  <c r="E731" i="19"/>
  <c r="E727" i="19"/>
  <c r="E724" i="19"/>
  <c r="E712" i="19"/>
  <c r="E708" i="19"/>
  <c r="E697" i="19"/>
  <c r="E694" i="19" s="1"/>
  <c r="E689" i="19"/>
  <c r="E687" i="19"/>
  <c r="E686" i="19" s="1"/>
  <c r="E683" i="19"/>
  <c r="E675" i="19"/>
  <c r="E672" i="19"/>
  <c r="E670" i="19" s="1"/>
  <c r="E667" i="19"/>
  <c r="E666" i="19" s="1"/>
  <c r="E663" i="19"/>
  <c r="E660" i="19"/>
  <c r="E657" i="19"/>
  <c r="E654" i="19"/>
  <c r="E651" i="19"/>
  <c r="E646" i="19"/>
  <c r="E637" i="19"/>
  <c r="E629" i="19"/>
  <c r="E625" i="19"/>
  <c r="E624" i="19"/>
  <c r="E622" i="19"/>
  <c r="E621" i="19"/>
  <c r="E614" i="19"/>
  <c r="E613" i="19"/>
  <c r="E604" i="19"/>
  <c r="E600" i="19"/>
  <c r="E598" i="19"/>
  <c r="E592" i="19" s="1"/>
  <c r="E567" i="19" s="1"/>
  <c r="E590" i="19"/>
  <c r="E589" i="19"/>
  <c r="E582" i="19"/>
  <c r="E568" i="19"/>
  <c r="E563" i="19"/>
  <c r="E555" i="19"/>
  <c r="E546" i="19"/>
  <c r="E535" i="19"/>
  <c r="E534" i="19"/>
  <c r="E532" i="19"/>
  <c r="E527" i="19" s="1"/>
  <c r="E511" i="19"/>
  <c r="E509" i="19"/>
  <c r="E505" i="19" s="1"/>
  <c r="E501" i="19"/>
  <c r="E497" i="19"/>
  <c r="E490" i="19"/>
  <c r="E485" i="19"/>
  <c r="E480" i="19"/>
  <c r="E476" i="19"/>
  <c r="E470" i="19"/>
  <c r="E461" i="19"/>
  <c r="E456" i="19"/>
  <c r="E455" i="19" s="1"/>
  <c r="E453" i="19"/>
  <c r="E446" i="19"/>
  <c r="E440" i="19"/>
  <c r="E436" i="19"/>
  <c r="E432" i="19"/>
  <c r="E428" i="19"/>
  <c r="E422" i="19"/>
  <c r="E420" i="19"/>
  <c r="E416" i="19"/>
  <c r="E412" i="19"/>
  <c r="E407" i="19"/>
  <c r="E401" i="19" s="1"/>
  <c r="E402" i="19"/>
  <c r="E399" i="19"/>
  <c r="E393" i="19"/>
  <c r="E385" i="19"/>
  <c r="E375" i="19"/>
  <c r="E365" i="19"/>
  <c r="E349" i="19"/>
  <c r="E340" i="19"/>
  <c r="E332" i="19"/>
  <c r="E325" i="19"/>
  <c r="E314" i="19"/>
  <c r="E310" i="19" s="1"/>
  <c r="E311" i="19"/>
  <c r="E308" i="19"/>
  <c r="E298" i="19"/>
  <c r="E296" i="19"/>
  <c r="E294" i="19"/>
  <c r="E292" i="19"/>
  <c r="E291" i="19"/>
  <c r="E289" i="19"/>
  <c r="E283" i="19"/>
  <c r="E278" i="19"/>
  <c r="E276" i="19"/>
  <c r="E271" i="19"/>
  <c r="E265" i="19"/>
  <c r="E262" i="19"/>
  <c r="E259" i="19"/>
  <c r="E252" i="19"/>
  <c r="E250" i="19"/>
  <c r="E248" i="19" s="1"/>
  <c r="E233" i="19"/>
  <c r="E230" i="19"/>
  <c r="E226" i="19"/>
  <c r="E220" i="19"/>
  <c r="E214" i="19"/>
  <c r="E206" i="19"/>
  <c r="E199" i="19"/>
  <c r="E192" i="19"/>
  <c r="E185" i="19"/>
  <c r="E178" i="19"/>
  <c r="E171" i="19"/>
  <c r="E165" i="19"/>
  <c r="E157" i="19"/>
  <c r="E150" i="19"/>
  <c r="E137" i="19"/>
  <c r="E126" i="19"/>
  <c r="E117" i="19"/>
  <c r="E114" i="19"/>
  <c r="E107" i="19"/>
  <c r="E94" i="19"/>
  <c r="E85" i="19"/>
  <c r="E73" i="19"/>
  <c r="E62" i="19"/>
  <c r="C62" i="19"/>
  <c r="E51" i="19"/>
  <c r="E39" i="19"/>
  <c r="E28" i="19"/>
  <c r="E19" i="19"/>
  <c r="E7" i="19"/>
  <c r="E6" i="19" s="1"/>
  <c r="C6" i="19"/>
  <c r="C1347" i="19" s="1"/>
  <c r="C1349" i="19" s="1"/>
  <c r="B18" i="18"/>
  <c r="B17" i="18"/>
  <c r="B16" i="18"/>
  <c r="F18" i="18" s="1"/>
  <c r="B15" i="18"/>
  <c r="B13" i="18"/>
  <c r="F12" i="18"/>
  <c r="B10" i="18"/>
  <c r="B9" i="18"/>
  <c r="F8" i="18"/>
  <c r="D8" i="18"/>
  <c r="B8" i="18"/>
  <c r="B7" i="18" s="1"/>
  <c r="D5" i="18"/>
  <c r="D26" i="18" s="1"/>
  <c r="C32" i="17"/>
  <c r="D35" i="17" s="1"/>
  <c r="C28" i="17"/>
  <c r="D27" i="17"/>
  <c r="D26" i="17"/>
  <c r="D24" i="17"/>
  <c r="D23" i="17"/>
  <c r="D22" i="17"/>
  <c r="D21" i="17"/>
  <c r="D19" i="17"/>
  <c r="D18" i="17"/>
  <c r="D17" i="17"/>
  <c r="B16" i="17"/>
  <c r="D16" i="17" s="1"/>
  <c r="B15" i="17"/>
  <c r="D15" i="17" s="1"/>
  <c r="B14" i="17"/>
  <c r="D14" i="17" s="1"/>
  <c r="D13" i="17"/>
  <c r="D12" i="17"/>
  <c r="B12" i="17"/>
  <c r="D11" i="17"/>
  <c r="B11" i="17"/>
  <c r="D10" i="17"/>
  <c r="D9" i="17"/>
  <c r="D8" i="17"/>
  <c r="B8" i="17"/>
  <c r="D7" i="17"/>
  <c r="B7" i="17"/>
  <c r="D6" i="17"/>
  <c r="B4" i="17"/>
  <c r="D27" i="16"/>
  <c r="D26" i="16"/>
  <c r="D25" i="16"/>
  <c r="C25" i="16"/>
  <c r="D24" i="16"/>
  <c r="C23" i="16"/>
  <c r="D23" i="16" s="1"/>
  <c r="D22" i="16"/>
  <c r="D21" i="16"/>
  <c r="C20" i="16"/>
  <c r="D20" i="16" s="1"/>
  <c r="B20" i="16"/>
  <c r="D19" i="16"/>
  <c r="D18" i="16"/>
  <c r="C18" i="16"/>
  <c r="D17" i="16"/>
  <c r="D15" i="16"/>
  <c r="D14" i="16"/>
  <c r="D13" i="16"/>
  <c r="D12" i="16"/>
  <c r="D11" i="16"/>
  <c r="D10" i="16"/>
  <c r="D9" i="16"/>
  <c r="D8" i="16"/>
  <c r="D7" i="16"/>
  <c r="D6" i="16"/>
  <c r="D5" i="16"/>
  <c r="D4" i="16"/>
  <c r="C4" i="16"/>
  <c r="E18" i="16" s="1"/>
  <c r="B4" i="16"/>
  <c r="B29" i="16" s="1"/>
  <c r="B19" i="15"/>
  <c r="B16" i="15"/>
  <c r="F15" i="15"/>
  <c r="B12" i="15"/>
  <c r="B11" i="15"/>
  <c r="B7" i="15" s="1"/>
  <c r="B6" i="15" s="1"/>
  <c r="B23" i="15" s="1"/>
  <c r="D8" i="15"/>
  <c r="D23" i="15" s="1"/>
  <c r="D26" i="15" s="1"/>
  <c r="C27" i="15" s="1"/>
  <c r="D6" i="15"/>
  <c r="C28" i="14"/>
  <c r="C26" i="14"/>
  <c r="D25" i="14"/>
  <c r="D24" i="14"/>
  <c r="D23" i="14"/>
  <c r="B23" i="14"/>
  <c r="D22" i="14"/>
  <c r="B22" i="14"/>
  <c r="D21" i="14"/>
  <c r="B21" i="14"/>
  <c r="D19" i="14"/>
  <c r="B18" i="14"/>
  <c r="D18" i="14" s="1"/>
  <c r="D17" i="14"/>
  <c r="D16" i="14"/>
  <c r="B16" i="14"/>
  <c r="D15" i="14"/>
  <c r="B15" i="14"/>
  <c r="D14" i="14"/>
  <c r="B14" i="14"/>
  <c r="D13" i="14"/>
  <c r="B13" i="14"/>
  <c r="D12" i="14"/>
  <c r="B11" i="14"/>
  <c r="D11" i="14" s="1"/>
  <c r="B10" i="14"/>
  <c r="D10" i="14" s="1"/>
  <c r="B9" i="14"/>
  <c r="D9" i="14" s="1"/>
  <c r="D8" i="14"/>
  <c r="D7" i="14"/>
  <c r="B7" i="14"/>
  <c r="B28" i="14" s="1"/>
  <c r="D28" i="14" s="1"/>
  <c r="D6" i="14"/>
  <c r="D4" i="14"/>
  <c r="C29" i="13"/>
  <c r="D28" i="13"/>
  <c r="D26" i="13"/>
  <c r="C26" i="13"/>
  <c r="D24" i="13"/>
  <c r="C24" i="13"/>
  <c r="D23" i="13"/>
  <c r="C23" i="13"/>
  <c r="D22" i="13"/>
  <c r="B21" i="13"/>
  <c r="D19" i="13"/>
  <c r="D18" i="13"/>
  <c r="D17" i="13"/>
  <c r="D16" i="13"/>
  <c r="D15" i="13"/>
  <c r="D14" i="13"/>
  <c r="D13" i="13"/>
  <c r="D12" i="13"/>
  <c r="D11" i="13"/>
  <c r="D10" i="13"/>
  <c r="D9" i="13"/>
  <c r="D7" i="13"/>
  <c r="D5" i="13"/>
  <c r="C5" i="13"/>
  <c r="C4" i="13"/>
  <c r="B4" i="13"/>
  <c r="B30" i="13" s="1"/>
  <c r="D22" i="12"/>
  <c r="F21" i="12"/>
  <c r="F22" i="12" s="1"/>
  <c r="B20" i="12"/>
  <c r="B19" i="12"/>
  <c r="B18" i="12"/>
  <c r="B17" i="12"/>
  <c r="B15" i="12" s="1"/>
  <c r="B16" i="12"/>
  <c r="G15" i="12"/>
  <c r="F15" i="12"/>
  <c r="E15" i="12"/>
  <c r="D15" i="12"/>
  <c r="C15" i="12"/>
  <c r="B14" i="12"/>
  <c r="C13" i="12"/>
  <c r="B13" i="12" s="1"/>
  <c r="B12" i="12"/>
  <c r="B11" i="12"/>
  <c r="B10" i="12"/>
  <c r="B9" i="12"/>
  <c r="B8" i="12"/>
  <c r="G7" i="12"/>
  <c r="G21" i="12" s="1"/>
  <c r="G22" i="12" s="1"/>
  <c r="F7" i="12"/>
  <c r="E7" i="12"/>
  <c r="E21" i="12" s="1"/>
  <c r="E22" i="12" s="1"/>
  <c r="D7" i="12"/>
  <c r="D21" i="12" s="1"/>
  <c r="C7" i="12"/>
  <c r="C21" i="12" s="1"/>
  <c r="C22" i="12" s="1"/>
  <c r="B22" i="12" s="1"/>
  <c r="B6" i="12"/>
  <c r="F22" i="11"/>
  <c r="G20" i="11"/>
  <c r="F20" i="11"/>
  <c r="B20" i="11"/>
  <c r="B22" i="11" s="1"/>
  <c r="H18" i="11"/>
  <c r="H16" i="11"/>
  <c r="D9" i="11"/>
  <c r="D7" i="11"/>
  <c r="C6" i="11"/>
  <c r="C20" i="11" s="1"/>
  <c r="B6" i="11"/>
  <c r="D6" i="11" s="1"/>
  <c r="E14" i="10"/>
  <c r="F13" i="10"/>
  <c r="D13" i="10"/>
  <c r="F12" i="10"/>
  <c r="F8" i="10"/>
  <c r="F7" i="10"/>
  <c r="C7" i="10"/>
  <c r="D7" i="10" s="1"/>
  <c r="B7" i="10"/>
  <c r="B14" i="10" s="1"/>
  <c r="F5" i="10"/>
  <c r="F4" i="10"/>
  <c r="J13" i="9"/>
  <c r="I13" i="9"/>
  <c r="H13" i="9" s="1"/>
  <c r="D13" i="9"/>
  <c r="C13" i="9"/>
  <c r="B13" i="9"/>
  <c r="H12" i="9"/>
  <c r="H11" i="9"/>
  <c r="E11" i="9"/>
  <c r="F11" i="9" s="1"/>
  <c r="D11" i="9"/>
  <c r="K10" i="9"/>
  <c r="H10" i="9"/>
  <c r="F10" i="9"/>
  <c r="E10" i="9"/>
  <c r="D10" i="9"/>
  <c r="H9" i="9"/>
  <c r="F9" i="9"/>
  <c r="E9" i="9"/>
  <c r="D9" i="9"/>
  <c r="H8" i="9"/>
  <c r="F8" i="9"/>
  <c r="E8" i="9"/>
  <c r="H7" i="9"/>
  <c r="E7" i="9"/>
  <c r="F7" i="9" s="1"/>
  <c r="H6" i="9"/>
  <c r="H5" i="9"/>
  <c r="H4" i="9"/>
  <c r="B14" i="8"/>
  <c r="F13" i="8"/>
  <c r="D13" i="8"/>
  <c r="F12" i="8"/>
  <c r="F11" i="8"/>
  <c r="F9" i="8"/>
  <c r="D9" i="8"/>
  <c r="F8" i="8"/>
  <c r="D8" i="8"/>
  <c r="C7" i="8"/>
  <c r="F5" i="8"/>
  <c r="D5" i="8"/>
  <c r="F4" i="8"/>
  <c r="D4" i="8"/>
  <c r="E18" i="7"/>
  <c r="C18" i="7"/>
  <c r="B18" i="7"/>
  <c r="F17" i="7"/>
  <c r="D17" i="7"/>
  <c r="F16" i="7"/>
  <c r="D16" i="7"/>
  <c r="F15" i="7"/>
  <c r="D15" i="7"/>
  <c r="F13" i="7"/>
  <c r="D13" i="7"/>
  <c r="F12" i="7"/>
  <c r="D12" i="7"/>
  <c r="F9" i="7"/>
  <c r="D9" i="7"/>
  <c r="F8" i="7"/>
  <c r="D8" i="7"/>
  <c r="F7" i="7"/>
  <c r="F26" i="6"/>
  <c r="D26" i="6"/>
  <c r="C26" i="6"/>
  <c r="B26" i="6"/>
  <c r="B27" i="6" s="1"/>
  <c r="O24" i="6" s="1"/>
  <c r="F25" i="6"/>
  <c r="D25" i="6"/>
  <c r="C25" i="6"/>
  <c r="F23" i="6"/>
  <c r="D23" i="6"/>
  <c r="C23" i="6"/>
  <c r="F22" i="6"/>
  <c r="C22" i="6"/>
  <c r="D22" i="6" s="1"/>
  <c r="F21" i="6"/>
  <c r="C21" i="6"/>
  <c r="D21" i="6" s="1"/>
  <c r="F20" i="6"/>
  <c r="F19" i="6"/>
  <c r="D19" i="6"/>
  <c r="C19" i="6"/>
  <c r="F18" i="6"/>
  <c r="C18" i="6"/>
  <c r="D18" i="6" s="1"/>
  <c r="F17" i="6"/>
  <c r="C17" i="6"/>
  <c r="D17" i="6" s="1"/>
  <c r="F16" i="6"/>
  <c r="C16" i="6"/>
  <c r="D16" i="6" s="1"/>
  <c r="F15" i="6"/>
  <c r="C15" i="6"/>
  <c r="D15" i="6" s="1"/>
  <c r="F14" i="6"/>
  <c r="C14" i="6"/>
  <c r="D14" i="6" s="1"/>
  <c r="H13" i="6"/>
  <c r="F13" i="6"/>
  <c r="C13" i="6"/>
  <c r="D13" i="6" s="1"/>
  <c r="H12" i="6"/>
  <c r="H27" i="6" s="1"/>
  <c r="F12" i="6"/>
  <c r="C12" i="6"/>
  <c r="D12" i="6" s="1"/>
  <c r="G11" i="6"/>
  <c r="G27" i="6" s="1"/>
  <c r="F27" i="6" s="1"/>
  <c r="F11" i="6"/>
  <c r="C11" i="6"/>
  <c r="D11" i="6" s="1"/>
  <c r="F10" i="6"/>
  <c r="D10" i="6"/>
  <c r="C10" i="6"/>
  <c r="F9" i="6"/>
  <c r="C9" i="6"/>
  <c r="D9" i="6" s="1"/>
  <c r="F8" i="6"/>
  <c r="C8" i="6"/>
  <c r="D8" i="6" s="1"/>
  <c r="F7" i="6"/>
  <c r="D7" i="6"/>
  <c r="C7" i="6"/>
  <c r="F6" i="6"/>
  <c r="D6" i="6"/>
  <c r="C6" i="6"/>
  <c r="F5" i="6"/>
  <c r="F4" i="6"/>
  <c r="D4" i="6"/>
  <c r="C4" i="6"/>
  <c r="M36" i="5"/>
  <c r="L36" i="5"/>
  <c r="M34" i="5"/>
  <c r="M33" i="5"/>
  <c r="L33" i="5"/>
  <c r="O30" i="5"/>
  <c r="P30" i="5" s="1"/>
  <c r="L29" i="5"/>
  <c r="G29" i="5"/>
  <c r="D29" i="5"/>
  <c r="L28" i="5"/>
  <c r="G28" i="5"/>
  <c r="F28" i="5"/>
  <c r="B28" i="5"/>
  <c r="D28" i="5" s="1"/>
  <c r="L27" i="5"/>
  <c r="G27" i="5"/>
  <c r="F27" i="5"/>
  <c r="D27" i="5"/>
  <c r="L26" i="5"/>
  <c r="E26" i="5"/>
  <c r="B26" i="5"/>
  <c r="D26" i="5" s="1"/>
  <c r="L25" i="5"/>
  <c r="L24" i="5"/>
  <c r="E24" i="5"/>
  <c r="F24" i="5" s="1"/>
  <c r="D24" i="5"/>
  <c r="B24" i="5"/>
  <c r="L23" i="5"/>
  <c r="F23" i="5"/>
  <c r="E23" i="5"/>
  <c r="O23" i="5" s="1"/>
  <c r="B23" i="5"/>
  <c r="D23" i="5" s="1"/>
  <c r="L22" i="5"/>
  <c r="E22" i="5"/>
  <c r="F22" i="5" s="1"/>
  <c r="B22" i="5"/>
  <c r="D22" i="5" s="1"/>
  <c r="M21" i="5"/>
  <c r="L21" i="5"/>
  <c r="C21" i="5"/>
  <c r="Q21" i="5" s="1"/>
  <c r="F20" i="5"/>
  <c r="D20" i="5"/>
  <c r="F19" i="5"/>
  <c r="D19" i="5"/>
  <c r="B19" i="5"/>
  <c r="L18" i="5"/>
  <c r="F18" i="5"/>
  <c r="E18" i="5"/>
  <c r="G18" i="5" s="1"/>
  <c r="B18" i="5"/>
  <c r="D18" i="5" s="1"/>
  <c r="L17" i="5"/>
  <c r="E17" i="5"/>
  <c r="G17" i="5" s="1"/>
  <c r="D17" i="5"/>
  <c r="B17" i="5"/>
  <c r="L16" i="5"/>
  <c r="L15" i="5"/>
  <c r="F15" i="5"/>
  <c r="B15" i="5"/>
  <c r="D15" i="5" s="1"/>
  <c r="L14" i="5"/>
  <c r="F14" i="5"/>
  <c r="E14" i="5"/>
  <c r="B14" i="5"/>
  <c r="D14" i="5" s="1"/>
  <c r="L13" i="5"/>
  <c r="F13" i="5"/>
  <c r="B13" i="5"/>
  <c r="D13" i="5" s="1"/>
  <c r="L12" i="5"/>
  <c r="G12" i="5"/>
  <c r="F12" i="5"/>
  <c r="B12" i="5"/>
  <c r="D12" i="5" s="1"/>
  <c r="L11" i="5"/>
  <c r="I11" i="5"/>
  <c r="E11" i="5"/>
  <c r="G11" i="5" s="1"/>
  <c r="D11" i="5"/>
  <c r="B11" i="5"/>
  <c r="L10" i="5"/>
  <c r="I10" i="5"/>
  <c r="G10" i="5"/>
  <c r="L9" i="5"/>
  <c r="I9" i="5"/>
  <c r="G9" i="5"/>
  <c r="F9" i="5"/>
  <c r="E9" i="5"/>
  <c r="B9" i="5"/>
  <c r="D9" i="5" s="1"/>
  <c r="L8" i="5"/>
  <c r="G8" i="5"/>
  <c r="F8" i="5"/>
  <c r="D8" i="5"/>
  <c r="L7" i="5"/>
  <c r="E7" i="5"/>
  <c r="G7" i="5" s="1"/>
  <c r="D7" i="5"/>
  <c r="B7" i="5"/>
  <c r="L6" i="5"/>
  <c r="I6" i="5"/>
  <c r="J6" i="5" s="1"/>
  <c r="G6" i="5"/>
  <c r="F6" i="5"/>
  <c r="D6" i="5"/>
  <c r="L5" i="5"/>
  <c r="E5" i="5"/>
  <c r="I5" i="5" s="1"/>
  <c r="J5" i="5" s="1"/>
  <c r="B5" i="5"/>
  <c r="D5" i="5" s="1"/>
  <c r="M4" i="5"/>
  <c r="M30" i="5" s="1"/>
  <c r="L30" i="5" s="1"/>
  <c r="C4" i="5"/>
  <c r="C30" i="5" s="1"/>
  <c r="B4" i="5"/>
  <c r="C30" i="4"/>
  <c r="C27" i="4"/>
  <c r="D26" i="4"/>
  <c r="D25" i="4"/>
  <c r="D23" i="4"/>
  <c r="B22" i="4"/>
  <c r="D22" i="4" s="1"/>
  <c r="D21" i="4"/>
  <c r="D19" i="4"/>
  <c r="D18" i="4"/>
  <c r="D17" i="4"/>
  <c r="D16" i="4"/>
  <c r="B15" i="4"/>
  <c r="D15" i="4" s="1"/>
  <c r="D14" i="4"/>
  <c r="B14" i="4"/>
  <c r="B13" i="4"/>
  <c r="D13" i="4" s="1"/>
  <c r="D12" i="4"/>
  <c r="D11" i="4"/>
  <c r="B10" i="4"/>
  <c r="D10" i="4" s="1"/>
  <c r="D9" i="4"/>
  <c r="B9" i="4"/>
  <c r="D8" i="4"/>
  <c r="B7" i="4"/>
  <c r="D7" i="4" s="1"/>
  <c r="D6" i="4"/>
  <c r="B4" i="4"/>
  <c r="D4" i="4" s="1"/>
  <c r="B30" i="3"/>
  <c r="F29" i="3"/>
  <c r="B29" i="3"/>
  <c r="D29" i="3" s="1"/>
  <c r="F28" i="3"/>
  <c r="D28" i="3"/>
  <c r="F27" i="3"/>
  <c r="D27" i="3"/>
  <c r="F26" i="3"/>
  <c r="D26" i="3"/>
  <c r="C26" i="3"/>
  <c r="F25" i="3"/>
  <c r="D25" i="3"/>
  <c r="F24" i="3"/>
  <c r="E24" i="3"/>
  <c r="D24" i="3"/>
  <c r="F23" i="3"/>
  <c r="E23" i="3"/>
  <c r="D23" i="3"/>
  <c r="E22" i="3"/>
  <c r="F22" i="3" s="1"/>
  <c r="D22" i="3"/>
  <c r="G21" i="3"/>
  <c r="D21" i="3"/>
  <c r="C21" i="3"/>
  <c r="F20" i="3"/>
  <c r="D20" i="3"/>
  <c r="F19" i="3"/>
  <c r="D19" i="3"/>
  <c r="E18" i="3"/>
  <c r="F18" i="3" s="1"/>
  <c r="D18" i="3"/>
  <c r="E17" i="3"/>
  <c r="F17" i="3" s="1"/>
  <c r="D17" i="3"/>
  <c r="F16" i="3"/>
  <c r="D16" i="3"/>
  <c r="F15" i="3"/>
  <c r="D15" i="3"/>
  <c r="F14" i="3"/>
  <c r="E14" i="3"/>
  <c r="D14" i="3"/>
  <c r="F13" i="3"/>
  <c r="D13" i="3"/>
  <c r="F12" i="3"/>
  <c r="D12" i="3"/>
  <c r="F11" i="3"/>
  <c r="E11" i="3"/>
  <c r="D11" i="3"/>
  <c r="F10" i="3"/>
  <c r="D10" i="3"/>
  <c r="F9" i="3"/>
  <c r="E9" i="3"/>
  <c r="D9" i="3"/>
  <c r="F8" i="3"/>
  <c r="D8" i="3"/>
  <c r="E7" i="3"/>
  <c r="F7" i="3" s="1"/>
  <c r="D7" i="3"/>
  <c r="F6" i="3"/>
  <c r="D6" i="3"/>
  <c r="F5" i="3"/>
  <c r="D5" i="3"/>
  <c r="C5" i="3"/>
  <c r="D4" i="3"/>
  <c r="C4" i="3"/>
  <c r="B4" i="3"/>
  <c r="E21" i="3" l="1"/>
  <c r="F21" i="3" s="1"/>
  <c r="F5" i="5"/>
  <c r="O24" i="5"/>
  <c r="G5" i="5"/>
  <c r="M2" i="5"/>
  <c r="J7" i="5"/>
  <c r="I12" i="5" s="1"/>
  <c r="I13" i="5" s="1"/>
  <c r="F4" i="3"/>
  <c r="B16" i="32"/>
  <c r="I14" i="32"/>
  <c r="I15" i="32" s="1"/>
  <c r="F7" i="8"/>
  <c r="D7" i="8"/>
  <c r="H5" i="5"/>
  <c r="E688" i="19"/>
  <c r="B24" i="20"/>
  <c r="E16" i="30"/>
  <c r="E17" i="31"/>
  <c r="E18" i="31" s="1"/>
  <c r="I16" i="32"/>
  <c r="E16" i="33"/>
  <c r="B30" i="4"/>
  <c r="C31" i="4" s="1"/>
  <c r="F19" i="31"/>
  <c r="E4" i="3"/>
  <c r="E30" i="3" s="1"/>
  <c r="C30" i="3"/>
  <c r="B27" i="4"/>
  <c r="D27" i="4" s="1"/>
  <c r="G22" i="11"/>
  <c r="H20" i="11"/>
  <c r="B7" i="12"/>
  <c r="D4" i="5"/>
  <c r="L4" i="5"/>
  <c r="F7" i="5"/>
  <c r="E21" i="5"/>
  <c r="F21" i="5" s="1"/>
  <c r="H26" i="5"/>
  <c r="F26" i="5"/>
  <c r="F18" i="7"/>
  <c r="D18" i="7"/>
  <c r="C14" i="8"/>
  <c r="C22" i="11"/>
  <c r="D20" i="11"/>
  <c r="B21" i="12"/>
  <c r="C21" i="13"/>
  <c r="D21" i="13" s="1"/>
  <c r="D29" i="13"/>
  <c r="B12" i="18"/>
  <c r="B6" i="18" s="1"/>
  <c r="B26" i="18" s="1"/>
  <c r="F15" i="18" s="1"/>
  <c r="E836" i="19"/>
  <c r="E1100" i="19"/>
  <c r="E1347" i="19" s="1"/>
  <c r="C1350" i="19"/>
  <c r="D1350" i="19" s="1"/>
  <c r="D1378" i="19" s="1"/>
  <c r="D1351" i="19"/>
  <c r="D9" i="23"/>
  <c r="D13" i="24"/>
  <c r="C12" i="24"/>
  <c r="D26" i="24"/>
  <c r="E16" i="29"/>
  <c r="F16" i="30"/>
  <c r="C1378" i="19"/>
  <c r="E16" i="32"/>
  <c r="L14" i="32"/>
  <c r="L15" i="32" s="1"/>
  <c r="L16" i="32" s="1"/>
  <c r="E4" i="5"/>
  <c r="B21" i="5"/>
  <c r="B30" i="5" s="1"/>
  <c r="D30" i="5" s="1"/>
  <c r="C27" i="6"/>
  <c r="D27" i="6" s="1"/>
  <c r="B28" i="17"/>
  <c r="B34" i="17" s="1"/>
  <c r="D4" i="17"/>
  <c r="E510" i="19"/>
  <c r="E758" i="19"/>
  <c r="C23" i="23"/>
  <c r="D23" i="23" s="1"/>
  <c r="D18" i="23"/>
  <c r="E19" i="31"/>
  <c r="M16" i="32"/>
  <c r="E13" i="9"/>
  <c r="F13" i="9" s="1"/>
  <c r="C14" i="10"/>
  <c r="F14" i="30"/>
  <c r="F15" i="30" s="1"/>
  <c r="F17" i="31"/>
  <c r="F18" i="31" s="1"/>
  <c r="J14" i="32"/>
  <c r="J15" i="32" s="1"/>
  <c r="J16" i="32" s="1"/>
  <c r="N14" i="32"/>
  <c r="N15" i="32" s="1"/>
  <c r="N16" i="32" s="1"/>
  <c r="F14" i="33"/>
  <c r="F15" i="33" s="1"/>
  <c r="F16" i="33" s="1"/>
  <c r="F11" i="5"/>
  <c r="F17" i="5"/>
  <c r="D21" i="5"/>
  <c r="D4" i="13"/>
  <c r="C29" i="16"/>
  <c r="D29" i="16" s="1"/>
  <c r="D9" i="21"/>
  <c r="C29" i="22"/>
  <c r="K14" i="32"/>
  <c r="K15" i="32" s="1"/>
  <c r="K16" i="32" s="1"/>
  <c r="B9" i="22"/>
  <c r="D9" i="22" s="1"/>
  <c r="B29" i="22" l="1"/>
  <c r="C30" i="13"/>
  <c r="D30" i="13" s="1"/>
  <c r="F14" i="8"/>
  <c r="D14" i="8"/>
  <c r="D30" i="3"/>
  <c r="F30" i="3"/>
  <c r="D28" i="17"/>
  <c r="D29" i="22"/>
  <c r="E30" i="5"/>
  <c r="F4" i="5"/>
  <c r="D12" i="24"/>
  <c r="C11" i="24"/>
  <c r="D14" i="10"/>
  <c r="F14" i="10"/>
  <c r="G4" i="5"/>
  <c r="D11" i="24" l="1"/>
  <c r="C52" i="24"/>
  <c r="F30" i="5"/>
  <c r="G30" i="5"/>
  <c r="D52" i="24" l="1"/>
  <c r="C58" i="24"/>
  <c r="D58" i="24" s="1"/>
</calcChain>
</file>

<file path=xl/sharedStrings.xml><?xml version="1.0" encoding="utf-8"?>
<sst xmlns="http://schemas.openxmlformats.org/spreadsheetml/2006/main" count="4113" uniqueCount="1782">
  <si>
    <t>益阳市六届人大四次会议文件（十二）附件一</t>
  </si>
  <si>
    <t>益阳市2019年预算执行情况</t>
  </si>
  <si>
    <t>与2020年预算草案</t>
  </si>
  <si>
    <t>益阳市财政局编制</t>
  </si>
  <si>
    <t>目    录</t>
  </si>
  <si>
    <t xml:space="preserve">   第一部分：2019年预算执行情况</t>
  </si>
  <si>
    <r>
      <rPr>
        <sz val="12"/>
        <rFont val="宋体"/>
        <family val="3"/>
        <charset val="134"/>
      </rPr>
      <t>2018年全市（汇总）一般公共预算收入总表………………………………………（1</t>
    </r>
    <r>
      <rPr>
        <sz val="12"/>
        <rFont val="宋体"/>
        <family val="3"/>
        <charset val="134"/>
      </rPr>
      <t>）</t>
    </r>
  </si>
  <si>
    <r>
      <rPr>
        <sz val="12"/>
        <rFont val="宋体"/>
        <family val="3"/>
        <charset val="134"/>
      </rPr>
      <t>2018年全市（汇总）一般公共预算支出总表………………………</t>
    </r>
    <r>
      <rPr>
        <sz val="12"/>
        <rFont val="宋体"/>
        <family val="3"/>
        <charset val="134"/>
      </rPr>
      <t>………………（</t>
    </r>
    <r>
      <rPr>
        <sz val="12"/>
        <rFont val="宋体"/>
        <family val="3"/>
        <charset val="134"/>
      </rPr>
      <t>3</t>
    </r>
    <r>
      <rPr>
        <sz val="12"/>
        <rFont val="宋体"/>
        <family val="3"/>
        <charset val="134"/>
      </rPr>
      <t>）</t>
    </r>
  </si>
  <si>
    <t>2018年全市（汇总）上级转移支付收入情况………………………………………（5）</t>
  </si>
  <si>
    <t>2018年市本级一般公共预算收入总表………………………………………………（6）</t>
  </si>
  <si>
    <t>2018年市本级一般公共预算支出总表………………………………………………（1）</t>
  </si>
  <si>
    <r>
      <rPr>
        <sz val="12"/>
        <rFont val="宋体"/>
        <family val="3"/>
        <charset val="134"/>
      </rPr>
      <t>2018年市本级一般公共预算支出明细表……………………………………………（1</t>
    </r>
    <r>
      <rPr>
        <sz val="12"/>
        <rFont val="宋体"/>
        <family val="3"/>
        <charset val="134"/>
      </rPr>
      <t>）</t>
    </r>
  </si>
  <si>
    <r>
      <rPr>
        <sz val="12"/>
        <rFont val="宋体"/>
        <family val="3"/>
        <charset val="134"/>
      </rPr>
      <t>2018年市本级一般公共预算基本支出明细表………………………………………（1</t>
    </r>
    <r>
      <rPr>
        <sz val="12"/>
        <rFont val="宋体"/>
        <family val="3"/>
        <charset val="134"/>
      </rPr>
      <t>）</t>
    </r>
  </si>
  <si>
    <t>2018年全市（汇总）政府性基金预算支出完成情况（分明细科目）……………（1）</t>
  </si>
  <si>
    <t>2018年市本级政府性基金预算支出完成情况（分明细科目）……………………（1）</t>
  </si>
  <si>
    <t>2018年市本级政府性基金预算专项转移支付表……………………………………（1）</t>
  </si>
  <si>
    <t>2018年全市（汇总）专项转移支付支出明细表……………………………………（1）</t>
  </si>
  <si>
    <t xml:space="preserve">   第二部分：2020年预算草案</t>
  </si>
  <si>
    <r>
      <rPr>
        <sz val="12"/>
        <rFont val="宋体"/>
        <family val="3"/>
        <charset val="134"/>
      </rPr>
      <t>2019年全市（汇总）一般公共预算收入总表………………………………………（1</t>
    </r>
    <r>
      <rPr>
        <sz val="12"/>
        <rFont val="宋体"/>
        <family val="3"/>
        <charset val="134"/>
      </rPr>
      <t>）</t>
    </r>
  </si>
  <si>
    <t>2019年全市（汇总）一般公共预算支出总表………………………………………（1）</t>
  </si>
  <si>
    <t>2019年全市（汇总）专项转移支付支出明细表……………………………………（1）</t>
  </si>
  <si>
    <t>2019年全市（汇总）上级转移支付收入预算情况…………………………………（1）</t>
  </si>
  <si>
    <t>2019年市本级一般公共预算支出明细表……………………………………………（14）</t>
  </si>
  <si>
    <t>2019年市本级一般公共预算基本支出明细表………………………………………（14）</t>
  </si>
  <si>
    <t>2020年市本级一般公共预算支出明细表</t>
  </si>
  <si>
    <t>2019年全市（汇总）政府性基金预算收入总表……………………………………（1）</t>
  </si>
  <si>
    <t>2020年市本级一般公共预算基本支出明细表</t>
  </si>
  <si>
    <r>
      <rPr>
        <sz val="12"/>
        <rFont val="宋体"/>
        <family val="3"/>
        <charset val="134"/>
      </rPr>
      <t>2019年政府性基金预算专项转移支付分地区表……………………………………（1</t>
    </r>
    <r>
      <rPr>
        <sz val="12"/>
        <rFont val="宋体"/>
        <family val="3"/>
        <charset val="134"/>
      </rPr>
      <t>）</t>
    </r>
  </si>
  <si>
    <t>2020年市本级企业职工基本养老保险基金预算表</t>
  </si>
  <si>
    <t>2020年市本级机关事业单位养老保险基金预算表</t>
  </si>
  <si>
    <t>2020年市本级失业保险基金预算表</t>
  </si>
  <si>
    <t>2020年市本级城镇职工医疗保险基金预算表</t>
  </si>
  <si>
    <t>2020年市本级工伤保险基金预算表</t>
  </si>
  <si>
    <t>2019年全市(汇总)一般公共预算地方收入执行情况</t>
  </si>
  <si>
    <t>单位：万元</t>
  </si>
  <si>
    <r>
      <rPr>
        <sz val="11"/>
        <rFont val="宋体"/>
        <family val="3"/>
        <charset val="134"/>
      </rPr>
      <t>收入项目</t>
    </r>
  </si>
  <si>
    <r>
      <rPr>
        <sz val="11"/>
        <color indexed="8"/>
        <rFont val="Times New Roman"/>
        <family val="1"/>
      </rPr>
      <t>2019</t>
    </r>
    <r>
      <rPr>
        <sz val="11"/>
        <color indexed="8"/>
        <rFont val="宋体"/>
        <family val="3"/>
        <charset val="134"/>
      </rPr>
      <t>年</t>
    </r>
    <r>
      <rPr>
        <sz val="11"/>
        <color indexed="8"/>
        <rFont val="Times New Roman"/>
        <family val="1"/>
      </rPr>
      <t xml:space="preserve">
</t>
    </r>
    <r>
      <rPr>
        <sz val="11"/>
        <color indexed="8"/>
        <rFont val="宋体"/>
        <family val="3"/>
        <charset val="134"/>
      </rPr>
      <t>预算数</t>
    </r>
  </si>
  <si>
    <r>
      <rPr>
        <sz val="11"/>
        <color indexed="8"/>
        <rFont val="Times New Roman"/>
        <family val="1"/>
      </rPr>
      <t>2019</t>
    </r>
    <r>
      <rPr>
        <sz val="11"/>
        <color indexed="8"/>
        <rFont val="宋体"/>
        <family val="3"/>
        <charset val="134"/>
      </rPr>
      <t>年
完成数</t>
    </r>
  </si>
  <si>
    <t>完成预算％</t>
  </si>
  <si>
    <r>
      <rPr>
        <sz val="11"/>
        <color indexed="8"/>
        <rFont val="Times New Roman"/>
        <family val="1"/>
      </rPr>
      <t>2018</t>
    </r>
    <r>
      <rPr>
        <sz val="11"/>
        <color indexed="8"/>
        <rFont val="宋体"/>
        <family val="3"/>
        <charset val="134"/>
      </rPr>
      <t>年
决算数</t>
    </r>
  </si>
  <si>
    <t>比上年
增长％</t>
  </si>
  <si>
    <t>本级</t>
  </si>
  <si>
    <t>资阳</t>
  </si>
  <si>
    <t>赫山</t>
  </si>
  <si>
    <t>大通湖</t>
  </si>
  <si>
    <t>高新区</t>
  </si>
  <si>
    <t>沅江</t>
  </si>
  <si>
    <t>南县</t>
  </si>
  <si>
    <t>桃江</t>
  </si>
  <si>
    <t>安化</t>
  </si>
  <si>
    <t>一、税收收入</t>
  </si>
  <si>
    <r>
      <rPr>
        <sz val="11"/>
        <rFont val="Times New Roman"/>
        <family val="1"/>
      </rPr>
      <t xml:space="preserve">    </t>
    </r>
    <r>
      <rPr>
        <sz val="11"/>
        <rFont val="宋体"/>
        <family val="3"/>
        <charset val="134"/>
      </rPr>
      <t>增值税</t>
    </r>
    <r>
      <rPr>
        <sz val="11"/>
        <rFont val="Times New Roman"/>
        <family val="1"/>
      </rPr>
      <t>37.5%</t>
    </r>
  </si>
  <si>
    <r>
      <rPr>
        <sz val="11"/>
        <rFont val="Times New Roman"/>
        <family val="1"/>
      </rPr>
      <t xml:space="preserve">    </t>
    </r>
    <r>
      <rPr>
        <sz val="11"/>
        <rFont val="宋体"/>
        <family val="3"/>
        <charset val="134"/>
      </rPr>
      <t>营业税</t>
    </r>
    <r>
      <rPr>
        <sz val="11"/>
        <rFont val="Times New Roman"/>
        <family val="1"/>
      </rPr>
      <t>37.5%</t>
    </r>
  </si>
  <si>
    <t>报告中营业税加到了增值税</t>
  </si>
  <si>
    <r>
      <rPr>
        <sz val="11"/>
        <rFont val="Times New Roman"/>
        <family val="1"/>
      </rPr>
      <t xml:space="preserve">    </t>
    </r>
    <r>
      <rPr>
        <sz val="11"/>
        <rFont val="宋体"/>
        <family val="3"/>
        <charset val="134"/>
      </rPr>
      <t>企业所得税</t>
    </r>
    <r>
      <rPr>
        <sz val="11"/>
        <rFont val="Times New Roman"/>
        <family val="1"/>
      </rPr>
      <t>28%</t>
    </r>
  </si>
  <si>
    <r>
      <rPr>
        <sz val="11"/>
        <rFont val="Times New Roman"/>
        <family val="1"/>
      </rPr>
      <t xml:space="preserve">    </t>
    </r>
    <r>
      <rPr>
        <sz val="11"/>
        <rFont val="宋体"/>
        <family val="3"/>
        <charset val="134"/>
      </rPr>
      <t>企业所得税退税</t>
    </r>
  </si>
  <si>
    <r>
      <rPr>
        <sz val="11"/>
        <rFont val="Times New Roman"/>
        <family val="1"/>
      </rPr>
      <t xml:space="preserve">    </t>
    </r>
    <r>
      <rPr>
        <sz val="11"/>
        <rFont val="宋体"/>
        <family val="3"/>
        <charset val="134"/>
      </rPr>
      <t>个人所得税</t>
    </r>
    <r>
      <rPr>
        <sz val="11"/>
        <rFont val="Times New Roman"/>
        <family val="1"/>
      </rPr>
      <t>28%</t>
    </r>
  </si>
  <si>
    <r>
      <rPr>
        <sz val="11"/>
        <rFont val="Times New Roman"/>
        <family val="1"/>
      </rPr>
      <t xml:space="preserve">    </t>
    </r>
    <r>
      <rPr>
        <sz val="11"/>
        <rFont val="宋体"/>
        <family val="3"/>
        <charset val="134"/>
      </rPr>
      <t>资源税</t>
    </r>
    <r>
      <rPr>
        <sz val="11"/>
        <rFont val="Times New Roman"/>
        <family val="1"/>
      </rPr>
      <t>75%</t>
    </r>
  </si>
  <si>
    <t xml:space="preserve">    城市维护建设税</t>
  </si>
  <si>
    <t xml:space="preserve">    房产税</t>
  </si>
  <si>
    <t xml:space="preserve">    印花税</t>
  </si>
  <si>
    <r>
      <rPr>
        <sz val="11"/>
        <rFont val="Times New Roman"/>
        <family val="1"/>
      </rPr>
      <t xml:space="preserve">    </t>
    </r>
    <r>
      <rPr>
        <sz val="11"/>
        <rFont val="宋体"/>
        <family val="3"/>
        <charset val="134"/>
      </rPr>
      <t>城镇土地使用税</t>
    </r>
    <r>
      <rPr>
        <sz val="11"/>
        <rFont val="Times New Roman"/>
        <family val="1"/>
      </rPr>
      <t>70%</t>
    </r>
  </si>
  <si>
    <t xml:space="preserve">    土地增值税</t>
  </si>
  <si>
    <t xml:space="preserve">    车船税</t>
  </si>
  <si>
    <t xml:space="preserve">    耕地占用税</t>
  </si>
  <si>
    <t xml:space="preserve">    契税</t>
  </si>
  <si>
    <r>
      <rPr>
        <sz val="11"/>
        <rFont val="Times New Roman"/>
        <family val="1"/>
      </rPr>
      <t xml:space="preserve">    </t>
    </r>
    <r>
      <rPr>
        <sz val="11"/>
        <rFont val="宋体"/>
        <family val="3"/>
        <charset val="134"/>
      </rPr>
      <t>环境保护税</t>
    </r>
    <r>
      <rPr>
        <sz val="11"/>
        <rFont val="Times New Roman"/>
        <family val="1"/>
      </rPr>
      <t>70%</t>
    </r>
  </si>
  <si>
    <t xml:space="preserve">  其他税收收入</t>
  </si>
  <si>
    <t>二、非税收入</t>
  </si>
  <si>
    <t xml:space="preserve">    专项收入</t>
  </si>
  <si>
    <t xml:space="preserve">    行政事业性收费收入</t>
  </si>
  <si>
    <t xml:space="preserve">    罚没收入</t>
  </si>
  <si>
    <t xml:space="preserve">    国有资本经营收入</t>
  </si>
  <si>
    <t xml:space="preserve">    国有资源（资产）有偿使用收入</t>
  </si>
  <si>
    <t xml:space="preserve">    捐赠收入</t>
  </si>
  <si>
    <t xml:space="preserve">    政府住房基金收入</t>
  </si>
  <si>
    <t xml:space="preserve">    其他收入</t>
  </si>
  <si>
    <t>收入合计</t>
  </si>
  <si>
    <t>说明：根据预算法的规定和省里的统一要求，从2019年开始，财政收入口径由原来的一般公共预算总收入调整为一般公共预算地方收入。一般公共预算地方收入指由地方征收，按照现行财政体制缴入地方金库的一般公共预算收入。</t>
  </si>
  <si>
    <t>2019年全市(汇总)一般公共预算支出预算执行情况</t>
  </si>
  <si>
    <r>
      <rPr>
        <sz val="11"/>
        <rFont val="宋体"/>
        <family val="3"/>
        <charset val="134"/>
      </rPr>
      <t>单位：万元</t>
    </r>
  </si>
  <si>
    <r>
      <rPr>
        <sz val="11"/>
        <rFont val="宋体"/>
        <family val="3"/>
        <charset val="134"/>
      </rPr>
      <t>支出功能科目分类</t>
    </r>
  </si>
  <si>
    <r>
      <rPr>
        <sz val="11"/>
        <color indexed="10"/>
        <rFont val="Times New Roman"/>
        <family val="1"/>
      </rPr>
      <t>2019</t>
    </r>
    <r>
      <rPr>
        <sz val="10"/>
        <color indexed="10"/>
        <rFont val="宋体"/>
        <family val="3"/>
        <charset val="134"/>
      </rPr>
      <t>年快报数</t>
    </r>
  </si>
  <si>
    <r>
      <rPr>
        <sz val="11"/>
        <color indexed="10"/>
        <rFont val="Times New Roman"/>
        <family val="1"/>
      </rPr>
      <t>2018</t>
    </r>
    <r>
      <rPr>
        <sz val="11"/>
        <color indexed="10"/>
        <rFont val="宋体"/>
        <family val="3"/>
        <charset val="134"/>
      </rPr>
      <t>年决算数</t>
    </r>
  </si>
  <si>
    <r>
      <rPr>
        <sz val="11"/>
        <rFont val="宋体"/>
        <family val="3"/>
        <charset val="134"/>
      </rPr>
      <t>比上年
增长</t>
    </r>
    <r>
      <rPr>
        <sz val="11"/>
        <rFont val="Times New Roman"/>
        <family val="1"/>
      </rPr>
      <t>%</t>
    </r>
  </si>
  <si>
    <r>
      <rPr>
        <sz val="11"/>
        <rFont val="宋体"/>
        <family val="3"/>
        <charset val="134"/>
      </rPr>
      <t>一般公共服务支出</t>
    </r>
  </si>
  <si>
    <r>
      <rPr>
        <sz val="11"/>
        <rFont val="宋体"/>
        <family val="3"/>
        <charset val="134"/>
      </rPr>
      <t>外交支出</t>
    </r>
  </si>
  <si>
    <r>
      <rPr>
        <sz val="11"/>
        <rFont val="宋体"/>
        <family val="3"/>
        <charset val="134"/>
      </rPr>
      <t>国防支出</t>
    </r>
  </si>
  <si>
    <r>
      <rPr>
        <sz val="11"/>
        <rFont val="宋体"/>
        <family val="3"/>
        <charset val="134"/>
      </rPr>
      <t>公共安全支出</t>
    </r>
  </si>
  <si>
    <r>
      <rPr>
        <sz val="11"/>
        <rFont val="宋体"/>
        <family val="3"/>
        <charset val="134"/>
      </rPr>
      <t>教育支出</t>
    </r>
  </si>
  <si>
    <r>
      <rPr>
        <sz val="11"/>
        <rFont val="宋体"/>
        <family val="3"/>
        <charset val="134"/>
      </rPr>
      <t>科学技术支出</t>
    </r>
  </si>
  <si>
    <r>
      <rPr>
        <sz val="11"/>
        <rFont val="宋体"/>
        <family val="3"/>
        <charset val="134"/>
      </rPr>
      <t>文化体育与传媒支出</t>
    </r>
  </si>
  <si>
    <r>
      <rPr>
        <sz val="11"/>
        <rFont val="宋体"/>
        <family val="3"/>
        <charset val="134"/>
      </rPr>
      <t>社会保障和就业支出</t>
    </r>
  </si>
  <si>
    <r>
      <rPr>
        <sz val="11"/>
        <rFont val="宋体"/>
        <family val="3"/>
        <charset val="134"/>
      </rPr>
      <t>医疗卫生与计划生育支出</t>
    </r>
  </si>
  <si>
    <r>
      <rPr>
        <sz val="11"/>
        <rFont val="宋体"/>
        <family val="3"/>
        <charset val="134"/>
      </rPr>
      <t>节能环保支出</t>
    </r>
  </si>
  <si>
    <r>
      <rPr>
        <sz val="11"/>
        <rFont val="宋体"/>
        <family val="3"/>
        <charset val="134"/>
      </rPr>
      <t>城乡社区支出</t>
    </r>
  </si>
  <si>
    <r>
      <rPr>
        <sz val="11"/>
        <rFont val="宋体"/>
        <family val="3"/>
        <charset val="134"/>
      </rPr>
      <t>农林水支出</t>
    </r>
  </si>
  <si>
    <r>
      <rPr>
        <sz val="11"/>
        <rFont val="宋体"/>
        <family val="3"/>
        <charset val="134"/>
      </rPr>
      <t>交通运输支出</t>
    </r>
  </si>
  <si>
    <r>
      <rPr>
        <sz val="11"/>
        <rFont val="宋体"/>
        <family val="3"/>
        <charset val="134"/>
      </rPr>
      <t>资源勘探信息等支出</t>
    </r>
  </si>
  <si>
    <r>
      <rPr>
        <sz val="11"/>
        <rFont val="宋体"/>
        <family val="3"/>
        <charset val="134"/>
      </rPr>
      <t>商业服务业等支出</t>
    </r>
  </si>
  <si>
    <r>
      <rPr>
        <sz val="11"/>
        <rFont val="宋体"/>
        <family val="3"/>
        <charset val="134"/>
      </rPr>
      <t>金融支出</t>
    </r>
  </si>
  <si>
    <r>
      <rPr>
        <sz val="11"/>
        <rFont val="宋体"/>
        <family val="3"/>
        <charset val="134"/>
      </rPr>
      <t>援助其他地区支出</t>
    </r>
  </si>
  <si>
    <r>
      <rPr>
        <sz val="11"/>
        <rFont val="宋体"/>
        <family val="3"/>
        <charset val="134"/>
      </rPr>
      <t>国土海洋气象等支出</t>
    </r>
  </si>
  <si>
    <r>
      <rPr>
        <sz val="11"/>
        <rFont val="宋体"/>
        <family val="3"/>
        <charset val="134"/>
      </rPr>
      <t>住房保障支出</t>
    </r>
  </si>
  <si>
    <r>
      <rPr>
        <sz val="11"/>
        <rFont val="宋体"/>
        <family val="3"/>
        <charset val="134"/>
      </rPr>
      <t>粮油物资储备支出</t>
    </r>
  </si>
  <si>
    <t>灾害防治及应急管理支出</t>
  </si>
  <si>
    <t>地方一般债务付息支出</t>
  </si>
  <si>
    <r>
      <rPr>
        <sz val="11"/>
        <rFont val="宋体"/>
        <family val="3"/>
        <charset val="134"/>
      </rPr>
      <t>其他支出</t>
    </r>
  </si>
  <si>
    <r>
      <rPr>
        <b/>
        <sz val="11"/>
        <rFont val="宋体"/>
        <family val="3"/>
        <charset val="134"/>
      </rPr>
      <t>合</t>
    </r>
    <r>
      <rPr>
        <b/>
        <sz val="11"/>
        <rFont val="Times New Roman"/>
        <family val="1"/>
      </rPr>
      <t xml:space="preserve">         </t>
    </r>
    <r>
      <rPr>
        <b/>
        <sz val="11"/>
        <rFont val="宋体"/>
        <family val="3"/>
        <charset val="134"/>
      </rPr>
      <t>计</t>
    </r>
  </si>
  <si>
    <t>2019年市本级一般公共预算地方收入执行情况</t>
  </si>
  <si>
    <r>
      <rPr>
        <sz val="11"/>
        <rFont val="宋体"/>
        <family val="3"/>
        <charset val="134"/>
      </rPr>
      <t>单位</t>
    </r>
    <r>
      <rPr>
        <sz val="11"/>
        <rFont val="Times New Roman"/>
        <family val="1"/>
      </rPr>
      <t>:</t>
    </r>
    <r>
      <rPr>
        <sz val="11"/>
        <rFont val="宋体"/>
        <family val="3"/>
        <charset val="134"/>
      </rPr>
      <t>万元</t>
    </r>
  </si>
  <si>
    <t>2019年
预算数</t>
  </si>
  <si>
    <r>
      <rPr>
        <sz val="11"/>
        <rFont val="Times New Roman"/>
        <family val="1"/>
      </rPr>
      <t>2019</t>
    </r>
    <r>
      <rPr>
        <sz val="11"/>
        <rFont val="宋体"/>
        <family val="3"/>
        <charset val="134"/>
      </rPr>
      <t>年
完成数</t>
    </r>
  </si>
  <si>
    <r>
      <rPr>
        <sz val="11"/>
        <rFont val="宋体"/>
        <family val="3"/>
        <charset val="134"/>
      </rPr>
      <t>完成预算％</t>
    </r>
  </si>
  <si>
    <r>
      <rPr>
        <sz val="11"/>
        <rFont val="Times New Roman"/>
        <family val="1"/>
      </rPr>
      <t>2018</t>
    </r>
    <r>
      <rPr>
        <sz val="11"/>
        <rFont val="宋体"/>
        <family val="3"/>
        <charset val="134"/>
      </rPr>
      <t>年
决算数</t>
    </r>
  </si>
  <si>
    <t>合计</t>
  </si>
  <si>
    <t>国库数</t>
  </si>
  <si>
    <t>调整数</t>
  </si>
  <si>
    <r>
      <rPr>
        <sz val="11"/>
        <rFont val="宋体"/>
        <family val="3"/>
        <charset val="134"/>
      </rPr>
      <t xml:space="preserve">  环境保护税</t>
    </r>
    <r>
      <rPr>
        <sz val="11"/>
        <rFont val="Times New Roman"/>
        <family val="1"/>
      </rPr>
      <t>70%</t>
    </r>
  </si>
  <si>
    <t>2019年市本级一般公共预算支出预算执行情况</t>
  </si>
  <si>
    <r>
      <rPr>
        <sz val="12"/>
        <rFont val="宋体"/>
        <family val="3"/>
        <charset val="134"/>
      </rPr>
      <t>单位：万元</t>
    </r>
  </si>
  <si>
    <r>
      <rPr>
        <sz val="10"/>
        <rFont val="Times New Roman"/>
        <family val="1"/>
      </rPr>
      <t>2019</t>
    </r>
    <r>
      <rPr>
        <sz val="10"/>
        <rFont val="宋体"/>
        <family val="3"/>
        <charset val="134"/>
      </rPr>
      <t>年快报数</t>
    </r>
  </si>
  <si>
    <r>
      <rPr>
        <sz val="11"/>
        <rFont val="宋体"/>
        <family val="3"/>
        <charset val="134"/>
      </rPr>
      <t>比上年增长</t>
    </r>
    <r>
      <rPr>
        <sz val="11"/>
        <rFont val="Times New Roman"/>
        <family val="1"/>
      </rPr>
      <t>%</t>
    </r>
  </si>
  <si>
    <t>指标数</t>
  </si>
  <si>
    <t>说明：本级支出下降的主要原因：一是贯彻落实中央关于“过紧日子“的精神，经市财经工作领导小组会议、市政府常务会议、市委常委会议研究同意，2019年市本级预算实行“四保一调”，即“保工资、保运转、保基本民生”、保“三大攻坚战”等政策性支出和市委、市政府确定的重点支出，同时适当调减部分项目支出额度。根据上述原则，除教育系统外，将一般公共预算安排项目支出50万元以上部门预算单位的项目支出、纳入预算管理的非税收入安排支出、重点项目预算中除三大攻坚战、民生配套支出外的其他项目支出统一按15%比例进行了调减，共计调减支出21853万元。二是2019年上级下达的新增地方政府一般债券资金比2018年减少8400万元。三是2018年底提前发放了部分绩效奖和综治奖，2019年未提前发放。</t>
  </si>
  <si>
    <t>2019年全市(汇总)政府性基金收入预算执行情况</t>
  </si>
  <si>
    <r>
      <rPr>
        <sz val="11"/>
        <rFont val="宋体"/>
        <family val="3"/>
        <charset val="134"/>
      </rPr>
      <t>收</t>
    </r>
    <r>
      <rPr>
        <sz val="11"/>
        <rFont val="Times New Roman"/>
        <family val="1"/>
      </rPr>
      <t xml:space="preserve">  </t>
    </r>
    <r>
      <rPr>
        <sz val="11"/>
        <rFont val="宋体"/>
        <family val="3"/>
        <charset val="134"/>
      </rPr>
      <t>入</t>
    </r>
    <r>
      <rPr>
        <sz val="11"/>
        <rFont val="Times New Roman"/>
        <family val="1"/>
      </rPr>
      <t xml:space="preserve">  </t>
    </r>
    <r>
      <rPr>
        <sz val="11"/>
        <rFont val="宋体"/>
        <family val="3"/>
        <charset val="134"/>
      </rPr>
      <t>项</t>
    </r>
    <r>
      <rPr>
        <sz val="11"/>
        <rFont val="Times New Roman"/>
        <family val="1"/>
      </rPr>
      <t xml:space="preserve">  </t>
    </r>
    <r>
      <rPr>
        <sz val="11"/>
        <rFont val="宋体"/>
        <family val="3"/>
        <charset val="134"/>
      </rPr>
      <t>目</t>
    </r>
  </si>
  <si>
    <t>2019年预算数</t>
  </si>
  <si>
    <r>
      <rPr>
        <sz val="10"/>
        <rFont val="Times New Roman"/>
        <family val="1"/>
      </rPr>
      <t>2019</t>
    </r>
    <r>
      <rPr>
        <sz val="10"/>
        <rFont val="宋体"/>
        <family val="3"/>
        <charset val="134"/>
      </rPr>
      <t>年
完成数</t>
    </r>
  </si>
  <si>
    <r>
      <rPr>
        <sz val="11"/>
        <rFont val="宋体"/>
        <family val="3"/>
        <charset val="134"/>
      </rPr>
      <t>完成预算</t>
    </r>
    <r>
      <rPr>
        <sz val="11"/>
        <rFont val="Times New Roman"/>
        <family val="1"/>
      </rPr>
      <t>%</t>
    </r>
  </si>
  <si>
    <r>
      <rPr>
        <sz val="11"/>
        <rFont val="宋体"/>
        <family val="3"/>
        <charset val="134"/>
      </rPr>
      <t>比上年增长％</t>
    </r>
  </si>
  <si>
    <t>散装水泥专项资金收入</t>
  </si>
  <si>
    <t>新型墙体材料专项基金收入</t>
  </si>
  <si>
    <t>城市公用事业附加收入</t>
  </si>
  <si>
    <t>国有土地收益基金收入</t>
  </si>
  <si>
    <t>农业土地开发资金收入</t>
  </si>
  <si>
    <t>国有土地使用权出让收入</t>
  </si>
  <si>
    <t>大中型水库库区基金收入</t>
  </si>
  <si>
    <t>彩票公益金收入</t>
  </si>
  <si>
    <t>城市基础设施配套费收入</t>
  </si>
  <si>
    <t>小型水库移民扶助基金收入</t>
  </si>
  <si>
    <t>国家重大水利工程建设基金收入</t>
  </si>
  <si>
    <t>车辆通行费</t>
  </si>
  <si>
    <t>污水处理费收入</t>
  </si>
  <si>
    <t>其他政府性基金收入</t>
  </si>
  <si>
    <t>合 计</t>
  </si>
  <si>
    <r>
      <rPr>
        <sz val="10"/>
        <rFont val="宋体"/>
        <family val="3"/>
        <charset val="134"/>
      </rPr>
      <t>说明：</t>
    </r>
    <r>
      <rPr>
        <sz val="10"/>
        <rFont val="Times New Roman"/>
        <family val="1"/>
      </rPr>
      <t>1</t>
    </r>
    <r>
      <rPr>
        <sz val="10"/>
        <rFont val="宋体"/>
        <family val="3"/>
        <charset val="134"/>
      </rPr>
      <t>、根据《财政部关于取消、停征和整合部分政府性基金项目等有关问题的通知》（财税</t>
    </r>
    <r>
      <rPr>
        <sz val="10"/>
        <rFont val="Times New Roman"/>
        <family val="1"/>
      </rPr>
      <t>[2016]11</t>
    </r>
    <r>
      <rPr>
        <sz val="10"/>
        <rFont val="宋体"/>
        <family val="3"/>
        <charset val="134"/>
      </rPr>
      <t>号）文件精神，从2016年</t>
    </r>
    <r>
      <rPr>
        <sz val="10"/>
        <rFont val="Times New Roman"/>
        <family val="1"/>
      </rPr>
      <t>2</t>
    </r>
    <r>
      <rPr>
        <sz val="10"/>
        <rFont val="宋体"/>
        <family val="3"/>
        <charset val="134"/>
      </rPr>
      <t>月</t>
    </r>
    <r>
      <rPr>
        <sz val="10"/>
        <rFont val="Times New Roman"/>
        <family val="1"/>
      </rPr>
      <t>1</t>
    </r>
    <r>
      <rPr>
        <sz val="10"/>
        <rFont val="宋体"/>
        <family val="3"/>
        <charset val="134"/>
      </rPr>
      <t>日起，停征价格调节基金和散装水泥专项资金。
    2、根据《财政部关于取消、调整部分政府性基金有关政策的通知》（财税[2017]18号）文件精神，从2017年4月1日起，取消城市公用事业附加和新型墙体材料专项基金。</t>
    </r>
  </si>
  <si>
    <t xml:space="preserve">    3、根据中发〔2018〕27号文件规定，暂停土地出让收入各项政策性计提。</t>
  </si>
  <si>
    <t>2019年全市(汇总)政府性基金支出预算执行情况</t>
  </si>
  <si>
    <r>
      <rPr>
        <sz val="12"/>
        <rFont val="Times New Roman"/>
        <family val="1"/>
      </rPr>
      <t xml:space="preserve">     </t>
    </r>
    <r>
      <rPr>
        <sz val="12"/>
        <rFont val="宋体"/>
        <family val="3"/>
        <charset val="134"/>
      </rPr>
      <t>单位：万元</t>
    </r>
  </si>
  <si>
    <r>
      <rPr>
        <sz val="11"/>
        <rFont val="Times New Roman"/>
        <family val="1"/>
      </rPr>
      <t>2018</t>
    </r>
    <r>
      <rPr>
        <sz val="11"/>
        <rFont val="宋体"/>
        <family val="3"/>
        <charset val="134"/>
      </rPr>
      <t>年</t>
    </r>
    <r>
      <rPr>
        <sz val="11"/>
        <rFont val="Times New Roman"/>
        <family val="1"/>
      </rPr>
      <t xml:space="preserve">     </t>
    </r>
    <r>
      <rPr>
        <sz val="11"/>
        <rFont val="宋体"/>
        <family val="3"/>
        <charset val="134"/>
      </rPr>
      <t>预算数</t>
    </r>
  </si>
  <si>
    <r>
      <rPr>
        <sz val="11"/>
        <rFont val="Times New Roman"/>
        <family val="1"/>
      </rPr>
      <t>2019</t>
    </r>
    <r>
      <rPr>
        <sz val="11"/>
        <rFont val="宋体"/>
        <family val="3"/>
        <charset val="134"/>
      </rPr>
      <t>年
快报数</t>
    </r>
  </si>
  <si>
    <t>文化体育与传媒支出</t>
  </si>
  <si>
    <t>社会保障和就业支出</t>
  </si>
  <si>
    <t>节能环保支出</t>
  </si>
  <si>
    <t>城乡社区支出</t>
  </si>
  <si>
    <t>农林水支出</t>
  </si>
  <si>
    <t>交通运输支出</t>
  </si>
  <si>
    <t>资源勘探信息等支出</t>
  </si>
  <si>
    <t>商业服务业等支出</t>
  </si>
  <si>
    <t>债务付息支出</t>
  </si>
  <si>
    <t>其他支出</t>
  </si>
  <si>
    <t>支出合计</t>
  </si>
  <si>
    <t>2019年市本级政府性基金收入预算执行情况</t>
  </si>
  <si>
    <t>2019年调整预算数</t>
  </si>
  <si>
    <t>金库数</t>
  </si>
  <si>
    <t>2019年市本级政府性基金支出预算执行情况</t>
  </si>
  <si>
    <t>2018年调整预算数</t>
  </si>
  <si>
    <t>2019年市本级国有资本经营预算收支执行情况</t>
  </si>
  <si>
    <t xml:space="preserve">单位：万元    </t>
  </si>
  <si>
    <r>
      <rPr>
        <b/>
        <sz val="11"/>
        <rFont val="宋体"/>
        <family val="3"/>
        <charset val="134"/>
      </rPr>
      <t>收</t>
    </r>
    <r>
      <rPr>
        <b/>
        <sz val="11"/>
        <rFont val="Times New Roman"/>
        <family val="1"/>
      </rPr>
      <t xml:space="preserve">          </t>
    </r>
    <r>
      <rPr>
        <b/>
        <sz val="11"/>
        <rFont val="宋体"/>
        <family val="3"/>
        <charset val="134"/>
      </rPr>
      <t>入</t>
    </r>
  </si>
  <si>
    <r>
      <rPr>
        <b/>
        <sz val="11"/>
        <rFont val="宋体"/>
        <family val="3"/>
        <charset val="134"/>
      </rPr>
      <t>支</t>
    </r>
    <r>
      <rPr>
        <b/>
        <sz val="11"/>
        <rFont val="Times New Roman"/>
        <family val="1"/>
      </rPr>
      <t xml:space="preserve">          </t>
    </r>
    <r>
      <rPr>
        <b/>
        <sz val="11"/>
        <rFont val="宋体"/>
        <family val="3"/>
        <charset val="134"/>
      </rPr>
      <t>出</t>
    </r>
  </si>
  <si>
    <t>收入项目</t>
  </si>
  <si>
    <t>年初预算数</t>
  </si>
  <si>
    <t>2019年执行数</t>
  </si>
  <si>
    <t>完成预算%</t>
  </si>
  <si>
    <t>支出科目</t>
  </si>
  <si>
    <t>一、利润收入</t>
  </si>
  <si>
    <t>一、教育支出</t>
  </si>
  <si>
    <t xml:space="preserve">    投资服务企业利润收入</t>
  </si>
  <si>
    <t>二、科学技术支出</t>
  </si>
  <si>
    <t xml:space="preserve">    运输企业利润收入</t>
  </si>
  <si>
    <t>三、文化体育与传媒支出</t>
  </si>
  <si>
    <t xml:space="preserve">    其他国有资本经营预算企业利润收入</t>
  </si>
  <si>
    <t>四、社会保障和就业支出</t>
  </si>
  <si>
    <t>二、股利、股息收入</t>
  </si>
  <si>
    <t>五、节能环保支出</t>
  </si>
  <si>
    <r>
      <rPr>
        <sz val="11"/>
        <rFont val="Times New Roman"/>
        <family val="1"/>
      </rPr>
      <t xml:space="preserve">          </t>
    </r>
    <r>
      <rPr>
        <sz val="11"/>
        <rFont val="宋体"/>
        <family val="3"/>
        <charset val="134"/>
      </rPr>
      <t>国有控股公司股利、股息收入</t>
    </r>
  </si>
  <si>
    <t>六、城乡社区事务支出</t>
  </si>
  <si>
    <r>
      <rPr>
        <sz val="11"/>
        <rFont val="Times New Roman"/>
        <family val="1"/>
      </rPr>
      <t xml:space="preserve">          </t>
    </r>
    <r>
      <rPr>
        <sz val="11"/>
        <rFont val="宋体"/>
        <family val="3"/>
        <charset val="134"/>
      </rPr>
      <t>国有参股公司股利、股息收入</t>
    </r>
  </si>
  <si>
    <t>七、农林水支出</t>
  </si>
  <si>
    <r>
      <rPr>
        <sz val="11"/>
        <rFont val="Times New Roman"/>
        <family val="1"/>
      </rPr>
      <t xml:space="preserve">          </t>
    </r>
    <r>
      <rPr>
        <sz val="11"/>
        <rFont val="宋体"/>
        <family val="3"/>
        <charset val="134"/>
      </rPr>
      <t>其他国有资本经营预算企业股利、股息收入</t>
    </r>
  </si>
  <si>
    <t>八、交通运输支出</t>
  </si>
  <si>
    <t>三、产权转让收入</t>
  </si>
  <si>
    <t>九、资源勘探电力信息等支出</t>
  </si>
  <si>
    <t xml:space="preserve">       ……</t>
  </si>
  <si>
    <t>十、商业服务业等支出</t>
  </si>
  <si>
    <t>四、清算收入</t>
  </si>
  <si>
    <t>十一、其他支出</t>
  </si>
  <si>
    <t>十二、转移性支出</t>
  </si>
  <si>
    <t>五、其他国有资本经营收入</t>
  </si>
  <si>
    <t xml:space="preserve">  1、国有资本经营预算调出资金</t>
  </si>
  <si>
    <t>本年收入合计</t>
  </si>
  <si>
    <t>本年支出合计</t>
  </si>
  <si>
    <r>
      <rPr>
        <sz val="11"/>
        <color indexed="8"/>
        <rFont val="宋体"/>
        <family val="3"/>
        <charset val="134"/>
      </rPr>
      <t>上年结转</t>
    </r>
  </si>
  <si>
    <r>
      <rPr>
        <sz val="11"/>
        <color indexed="8"/>
        <rFont val="宋体"/>
        <family val="3"/>
        <charset val="134"/>
      </rPr>
      <t>结转下年</t>
    </r>
  </si>
  <si>
    <r>
      <rPr>
        <b/>
        <sz val="11"/>
        <color indexed="8"/>
        <rFont val="宋体"/>
        <family val="3"/>
        <charset val="134"/>
      </rPr>
      <t>收</t>
    </r>
    <r>
      <rPr>
        <b/>
        <sz val="11"/>
        <color indexed="8"/>
        <rFont val="Times New Roman"/>
        <family val="1"/>
      </rPr>
      <t xml:space="preserve"> </t>
    </r>
    <r>
      <rPr>
        <b/>
        <sz val="11"/>
        <color indexed="8"/>
        <rFont val="宋体"/>
        <family val="3"/>
        <charset val="134"/>
      </rPr>
      <t>入</t>
    </r>
    <r>
      <rPr>
        <b/>
        <sz val="11"/>
        <color indexed="8"/>
        <rFont val="Times New Roman"/>
        <family val="1"/>
      </rPr>
      <t xml:space="preserve"> </t>
    </r>
    <r>
      <rPr>
        <b/>
        <sz val="11"/>
        <color indexed="8"/>
        <rFont val="宋体"/>
        <family val="3"/>
        <charset val="134"/>
      </rPr>
      <t>总</t>
    </r>
    <r>
      <rPr>
        <b/>
        <sz val="11"/>
        <color indexed="8"/>
        <rFont val="Times New Roman"/>
        <family val="1"/>
      </rPr>
      <t xml:space="preserve"> </t>
    </r>
    <r>
      <rPr>
        <b/>
        <sz val="11"/>
        <color indexed="8"/>
        <rFont val="宋体"/>
        <family val="3"/>
        <charset val="134"/>
      </rPr>
      <t>计</t>
    </r>
  </si>
  <si>
    <r>
      <rPr>
        <b/>
        <sz val="11"/>
        <color indexed="8"/>
        <rFont val="宋体"/>
        <family val="3"/>
        <charset val="134"/>
      </rPr>
      <t>支</t>
    </r>
    <r>
      <rPr>
        <b/>
        <sz val="11"/>
        <color indexed="8"/>
        <rFont val="Times New Roman"/>
        <family val="1"/>
      </rPr>
      <t xml:space="preserve"> </t>
    </r>
    <r>
      <rPr>
        <b/>
        <sz val="11"/>
        <color indexed="8"/>
        <rFont val="宋体"/>
        <family val="3"/>
        <charset val="134"/>
      </rPr>
      <t>出</t>
    </r>
    <r>
      <rPr>
        <b/>
        <sz val="11"/>
        <color indexed="8"/>
        <rFont val="Times New Roman"/>
        <family val="1"/>
      </rPr>
      <t xml:space="preserve"> </t>
    </r>
    <r>
      <rPr>
        <b/>
        <sz val="11"/>
        <color indexed="8"/>
        <rFont val="宋体"/>
        <family val="3"/>
        <charset val="134"/>
      </rPr>
      <t>总</t>
    </r>
    <r>
      <rPr>
        <b/>
        <sz val="11"/>
        <color indexed="8"/>
        <rFont val="Times New Roman"/>
        <family val="1"/>
      </rPr>
      <t xml:space="preserve"> </t>
    </r>
    <r>
      <rPr>
        <b/>
        <sz val="11"/>
        <color indexed="8"/>
        <rFont val="宋体"/>
        <family val="3"/>
        <charset val="134"/>
      </rPr>
      <t>计</t>
    </r>
  </si>
  <si>
    <t>2019年市本级社会保险基金预算执行情况</t>
  </si>
  <si>
    <t>项        目</t>
  </si>
  <si>
    <t>企业职工基本养老保险基金</t>
  </si>
  <si>
    <t>机关事业养老保险基金</t>
  </si>
  <si>
    <t>失业保险基金</t>
  </si>
  <si>
    <t>职工基本医疗(生育）保险基金</t>
  </si>
  <si>
    <t>工伤保险基金</t>
  </si>
  <si>
    <t>一、上年结余</t>
  </si>
  <si>
    <t>二、本年收入</t>
  </si>
  <si>
    <t xml:space="preserve">    其中： 1、保险费收入</t>
  </si>
  <si>
    <t xml:space="preserve">           2、利息收入</t>
  </si>
  <si>
    <t xml:space="preserve">           3、财政补贴收入</t>
  </si>
  <si>
    <t xml:space="preserve">           4、其他收入</t>
  </si>
  <si>
    <t xml:space="preserve">           5、转移收入</t>
  </si>
  <si>
    <t xml:space="preserve">           6、上级补助收入</t>
  </si>
  <si>
    <t xml:space="preserve">           7、下级上解收入</t>
  </si>
  <si>
    <t>三、本年支出</t>
  </si>
  <si>
    <t xml:space="preserve">    其中： 1、社会保险待遇支出</t>
  </si>
  <si>
    <t xml:space="preserve">           2、其他支出</t>
  </si>
  <si>
    <t xml:space="preserve">           3、转移支出</t>
  </si>
  <si>
    <t xml:space="preserve">           4、补助下级支出</t>
  </si>
  <si>
    <t xml:space="preserve">           5、上解上级支出</t>
  </si>
  <si>
    <t>四、本年收支结余</t>
  </si>
  <si>
    <t>五、年末滚存结余</t>
  </si>
  <si>
    <t>2020年全市(汇总)一般公共预算收入预算表</t>
  </si>
  <si>
    <r>
      <rPr>
        <sz val="12"/>
        <rFont val="宋体"/>
        <family val="3"/>
        <charset val="134"/>
      </rPr>
      <t>收</t>
    </r>
    <r>
      <rPr>
        <sz val="12"/>
        <rFont val="Times New Roman"/>
        <family val="1"/>
      </rPr>
      <t xml:space="preserve">  </t>
    </r>
    <r>
      <rPr>
        <sz val="12"/>
        <rFont val="宋体"/>
        <family val="3"/>
        <charset val="134"/>
      </rPr>
      <t>入</t>
    </r>
    <r>
      <rPr>
        <sz val="12"/>
        <rFont val="Times New Roman"/>
        <family val="1"/>
      </rPr>
      <t xml:space="preserve">  </t>
    </r>
    <r>
      <rPr>
        <sz val="12"/>
        <rFont val="宋体"/>
        <family val="3"/>
        <charset val="134"/>
      </rPr>
      <t>项</t>
    </r>
    <r>
      <rPr>
        <sz val="12"/>
        <rFont val="Times New Roman"/>
        <family val="1"/>
      </rPr>
      <t xml:space="preserve">  </t>
    </r>
    <r>
      <rPr>
        <sz val="12"/>
        <rFont val="宋体"/>
        <family val="3"/>
        <charset val="134"/>
      </rPr>
      <t>目</t>
    </r>
  </si>
  <si>
    <r>
      <rPr>
        <sz val="10"/>
        <rFont val="Times New Roman"/>
        <family val="1"/>
      </rPr>
      <t>2019</t>
    </r>
    <r>
      <rPr>
        <sz val="10"/>
        <rFont val="宋体"/>
        <family val="3"/>
        <charset val="134"/>
      </rPr>
      <t>年完成数</t>
    </r>
  </si>
  <si>
    <r>
      <rPr>
        <sz val="12"/>
        <rFont val="Times New Roman"/>
        <family val="1"/>
      </rPr>
      <t>2020</t>
    </r>
    <r>
      <rPr>
        <sz val="12"/>
        <rFont val="宋体"/>
        <family val="3"/>
        <charset val="134"/>
      </rPr>
      <t>年预算数</t>
    </r>
  </si>
  <si>
    <t>增长%</t>
  </si>
  <si>
    <t>一般公共预算地方收入</t>
  </si>
  <si>
    <t>2020年全市(汇总)一般公共预算支出预算表</t>
  </si>
  <si>
    <r>
      <rPr>
        <sz val="11"/>
        <rFont val="宋体"/>
        <family val="3"/>
        <charset val="134"/>
      </rPr>
      <t>支出功能科目</t>
    </r>
  </si>
  <si>
    <r>
      <rPr>
        <sz val="11"/>
        <rFont val="Times New Roman"/>
        <family val="1"/>
      </rPr>
      <t>2019</t>
    </r>
    <r>
      <rPr>
        <sz val="11"/>
        <rFont val="宋体"/>
        <family val="3"/>
        <charset val="134"/>
      </rPr>
      <t>年财力完成数</t>
    </r>
  </si>
  <si>
    <r>
      <rPr>
        <sz val="11"/>
        <color indexed="10"/>
        <rFont val="Times New Roman"/>
        <family val="1"/>
      </rPr>
      <t>2020</t>
    </r>
    <r>
      <rPr>
        <sz val="11"/>
        <color indexed="10"/>
        <rFont val="宋体"/>
        <family val="3"/>
        <charset val="134"/>
      </rPr>
      <t>年财力
安排数</t>
    </r>
  </si>
  <si>
    <r>
      <rPr>
        <sz val="11"/>
        <rFont val="宋体"/>
        <family val="3"/>
        <charset val="134"/>
      </rPr>
      <t>增长</t>
    </r>
    <r>
      <rPr>
        <sz val="11"/>
        <rFont val="Times New Roman"/>
        <family val="1"/>
      </rPr>
      <t>%</t>
    </r>
  </si>
  <si>
    <t>灾害防治等应急管理支出</t>
  </si>
  <si>
    <t>预备费</t>
  </si>
  <si>
    <r>
      <rPr>
        <b/>
        <sz val="11"/>
        <rFont val="宋体"/>
        <family val="3"/>
        <charset val="134"/>
      </rPr>
      <t>合</t>
    </r>
    <r>
      <rPr>
        <b/>
        <sz val="11"/>
        <rFont val="Times New Roman"/>
        <family val="1"/>
      </rPr>
      <t xml:space="preserve">              </t>
    </r>
    <r>
      <rPr>
        <b/>
        <sz val="11"/>
        <rFont val="宋体"/>
        <family val="3"/>
        <charset val="134"/>
      </rPr>
      <t>计</t>
    </r>
  </si>
  <si>
    <t>2020年全市（汇总）一般公共预算收支平衡表</t>
  </si>
  <si>
    <r>
      <rPr>
        <sz val="11"/>
        <rFont val="宋体"/>
        <family val="3"/>
        <charset val="134"/>
      </rPr>
      <t>收</t>
    </r>
    <r>
      <rPr>
        <sz val="11"/>
        <rFont val="Times New Roman"/>
        <family val="1"/>
      </rPr>
      <t xml:space="preserve">              </t>
    </r>
    <r>
      <rPr>
        <sz val="11"/>
        <rFont val="宋体"/>
        <family val="3"/>
        <charset val="134"/>
      </rPr>
      <t>入</t>
    </r>
  </si>
  <si>
    <r>
      <rPr>
        <sz val="11"/>
        <rFont val="宋体"/>
        <family val="3"/>
        <charset val="134"/>
      </rPr>
      <t>支</t>
    </r>
    <r>
      <rPr>
        <sz val="11"/>
        <rFont val="Times New Roman"/>
        <family val="1"/>
      </rPr>
      <t xml:space="preserve">               </t>
    </r>
    <r>
      <rPr>
        <sz val="11"/>
        <rFont val="宋体"/>
        <family val="3"/>
        <charset val="134"/>
      </rPr>
      <t>出</t>
    </r>
  </si>
  <si>
    <r>
      <rPr>
        <b/>
        <sz val="11"/>
        <rFont val="宋体"/>
        <family val="3"/>
        <charset val="134"/>
      </rPr>
      <t>项</t>
    </r>
    <r>
      <rPr>
        <b/>
        <sz val="11"/>
        <rFont val="Times New Roman"/>
        <family val="1"/>
      </rPr>
      <t xml:space="preserve">               </t>
    </r>
    <r>
      <rPr>
        <b/>
        <sz val="11"/>
        <rFont val="宋体"/>
        <family val="3"/>
        <charset val="134"/>
      </rPr>
      <t>目</t>
    </r>
  </si>
  <si>
    <r>
      <rPr>
        <b/>
        <sz val="11"/>
        <rFont val="Times New Roman"/>
        <family val="1"/>
      </rPr>
      <t>2020</t>
    </r>
    <r>
      <rPr>
        <b/>
        <sz val="11"/>
        <rFont val="宋体"/>
        <family val="3"/>
        <charset val="134"/>
      </rPr>
      <t>年
预算数</t>
    </r>
  </si>
  <si>
    <t>一、一般公共预算地方收入</t>
  </si>
  <si>
    <t>一、一般公共预算支出</t>
  </si>
  <si>
    <r>
      <rPr>
        <sz val="11"/>
        <rFont val="宋体"/>
        <family val="3"/>
        <charset val="134"/>
      </rPr>
      <t>二、上级补助收入</t>
    </r>
  </si>
  <si>
    <t>市县财力安排支出</t>
  </si>
  <si>
    <r>
      <rPr>
        <sz val="11"/>
        <rFont val="Times New Roman"/>
        <family val="1"/>
      </rPr>
      <t>1</t>
    </r>
    <r>
      <rPr>
        <sz val="11"/>
        <rFont val="宋体"/>
        <family val="3"/>
        <charset val="134"/>
      </rPr>
      <t>、返还性收入</t>
    </r>
  </si>
  <si>
    <r>
      <rPr>
        <sz val="11"/>
        <rFont val="宋体"/>
        <family val="3"/>
        <charset val="134"/>
      </rPr>
      <t>上级提前下达专项转移支付安排</t>
    </r>
  </si>
  <si>
    <r>
      <rPr>
        <sz val="11"/>
        <rFont val="Times New Roman"/>
        <family val="1"/>
      </rPr>
      <t xml:space="preserve">  </t>
    </r>
    <r>
      <rPr>
        <sz val="11"/>
        <rFont val="宋体"/>
        <family val="3"/>
        <charset val="134"/>
      </rPr>
      <t>消费税和增值税税收返还</t>
    </r>
  </si>
  <si>
    <r>
      <rPr>
        <sz val="11"/>
        <rFont val="宋体"/>
        <family val="3"/>
        <charset val="134"/>
      </rPr>
      <t>二、上解支出</t>
    </r>
  </si>
  <si>
    <r>
      <rPr>
        <sz val="11"/>
        <rFont val="Times New Roman"/>
        <family val="1"/>
      </rPr>
      <t xml:space="preserve">  </t>
    </r>
    <r>
      <rPr>
        <sz val="11"/>
        <rFont val="宋体"/>
        <family val="3"/>
        <charset val="134"/>
      </rPr>
      <t>所得税基数返还</t>
    </r>
  </si>
  <si>
    <r>
      <rPr>
        <sz val="11"/>
        <rFont val="Times New Roman"/>
        <family val="1"/>
      </rPr>
      <t xml:space="preserve">       </t>
    </r>
    <r>
      <rPr>
        <sz val="11"/>
        <rFont val="宋体"/>
        <family val="3"/>
        <charset val="134"/>
      </rPr>
      <t>体制上解</t>
    </r>
  </si>
  <si>
    <r>
      <rPr>
        <sz val="11"/>
        <rFont val="Times New Roman"/>
        <family val="1"/>
      </rPr>
      <t xml:space="preserve">  </t>
    </r>
    <r>
      <rPr>
        <sz val="11"/>
        <rFont val="宋体"/>
        <family val="3"/>
        <charset val="134"/>
      </rPr>
      <t>成品油税费与价格改革返还等</t>
    </r>
  </si>
  <si>
    <r>
      <rPr>
        <sz val="11"/>
        <rFont val="Times New Roman"/>
        <family val="1"/>
      </rPr>
      <t xml:space="preserve">       </t>
    </r>
    <r>
      <rPr>
        <sz val="11"/>
        <rFont val="宋体"/>
        <family val="3"/>
        <charset val="134"/>
      </rPr>
      <t>专项上解</t>
    </r>
  </si>
  <si>
    <r>
      <rPr>
        <sz val="11"/>
        <rFont val="Times New Roman"/>
        <family val="1"/>
      </rPr>
      <t xml:space="preserve">  </t>
    </r>
    <r>
      <rPr>
        <sz val="11"/>
        <rFont val="宋体"/>
        <family val="3"/>
        <charset val="134"/>
      </rPr>
      <t>其他税收返还</t>
    </r>
  </si>
  <si>
    <r>
      <rPr>
        <sz val="11"/>
        <rFont val="Times New Roman"/>
        <family val="1"/>
      </rPr>
      <t>2</t>
    </r>
    <r>
      <rPr>
        <sz val="11"/>
        <rFont val="宋体"/>
        <family val="3"/>
        <charset val="134"/>
      </rPr>
      <t>、一般性转移支付收入</t>
    </r>
  </si>
  <si>
    <r>
      <rPr>
        <sz val="11"/>
        <rFont val="宋体"/>
        <family val="3"/>
        <charset val="134"/>
      </rPr>
      <t>三、补助区县支出</t>
    </r>
  </si>
  <si>
    <r>
      <rPr>
        <sz val="11"/>
        <rFont val="Times New Roman"/>
        <family val="1"/>
      </rPr>
      <t xml:space="preserve">    </t>
    </r>
    <r>
      <rPr>
        <sz val="11"/>
        <rFont val="宋体"/>
        <family val="3"/>
        <charset val="134"/>
      </rPr>
      <t>体制补助收入</t>
    </r>
  </si>
  <si>
    <t>四、债务支出</t>
  </si>
  <si>
    <r>
      <rPr>
        <sz val="11"/>
        <rFont val="Times New Roman"/>
        <family val="1"/>
      </rPr>
      <t xml:space="preserve">    </t>
    </r>
    <r>
      <rPr>
        <sz val="11"/>
        <rFont val="宋体"/>
        <family val="3"/>
        <charset val="134"/>
      </rPr>
      <t>均衡性转移支付补助</t>
    </r>
  </si>
  <si>
    <t>四、补充预算稳定调节基金</t>
  </si>
  <si>
    <r>
      <rPr>
        <sz val="11"/>
        <rFont val="Times New Roman"/>
        <family val="1"/>
      </rPr>
      <t xml:space="preserve">    </t>
    </r>
    <r>
      <rPr>
        <sz val="11"/>
        <rFont val="宋体"/>
        <family val="3"/>
        <charset val="134"/>
      </rPr>
      <t>调整工资等转移支付补助收入</t>
    </r>
  </si>
  <si>
    <t>六、调出资金</t>
  </si>
  <si>
    <r>
      <rPr>
        <sz val="11"/>
        <rFont val="Times New Roman"/>
        <family val="1"/>
      </rPr>
      <t xml:space="preserve">    </t>
    </r>
    <r>
      <rPr>
        <sz val="11"/>
        <rFont val="宋体"/>
        <family val="3"/>
        <charset val="134"/>
      </rPr>
      <t>其他一般性转移支付及结算补助</t>
    </r>
  </si>
  <si>
    <t>七、结转下年支出</t>
  </si>
  <si>
    <r>
      <rPr>
        <sz val="11"/>
        <rFont val="Times New Roman"/>
        <family val="1"/>
      </rPr>
      <t>3</t>
    </r>
    <r>
      <rPr>
        <sz val="11"/>
        <rFont val="宋体"/>
        <family val="3"/>
        <charset val="134"/>
      </rPr>
      <t>、专项转移支付收入</t>
    </r>
  </si>
  <si>
    <t>三、结算上解收入</t>
  </si>
  <si>
    <t>四、债券转贷收入</t>
  </si>
  <si>
    <t>五、上年结转</t>
  </si>
  <si>
    <t>六、调入稳定预算调节基金</t>
  </si>
  <si>
    <t>七、调入资金</t>
  </si>
  <si>
    <t>一般公共预算收入合计</t>
  </si>
  <si>
    <t>一般公共预算支出合计</t>
  </si>
  <si>
    <t>2020年市本级一般公共预算收入预算表</t>
  </si>
  <si>
    <t xml:space="preserve"> 单位:万元</t>
  </si>
  <si>
    <r>
      <rPr>
        <sz val="11"/>
        <color indexed="8"/>
        <rFont val="宋体"/>
        <family val="3"/>
        <charset val="134"/>
      </rPr>
      <t>收</t>
    </r>
    <r>
      <rPr>
        <sz val="11"/>
        <color indexed="8"/>
        <rFont val="Times New Roman"/>
        <family val="1"/>
      </rPr>
      <t xml:space="preserve">  </t>
    </r>
    <r>
      <rPr>
        <sz val="11"/>
        <color indexed="8"/>
        <rFont val="宋体"/>
        <family val="3"/>
        <charset val="134"/>
      </rPr>
      <t>入</t>
    </r>
    <r>
      <rPr>
        <sz val="11"/>
        <color indexed="8"/>
        <rFont val="Times New Roman"/>
        <family val="1"/>
      </rPr>
      <t xml:space="preserve">  </t>
    </r>
    <r>
      <rPr>
        <sz val="11"/>
        <color indexed="8"/>
        <rFont val="宋体"/>
        <family val="3"/>
        <charset val="134"/>
      </rPr>
      <t>项</t>
    </r>
    <r>
      <rPr>
        <sz val="11"/>
        <color indexed="8"/>
        <rFont val="Times New Roman"/>
        <family val="1"/>
      </rPr>
      <t xml:space="preserve">  </t>
    </r>
    <r>
      <rPr>
        <sz val="11"/>
        <color indexed="8"/>
        <rFont val="宋体"/>
        <family val="3"/>
        <charset val="134"/>
      </rPr>
      <t>目</t>
    </r>
  </si>
  <si>
    <r>
      <rPr>
        <sz val="10"/>
        <color indexed="8"/>
        <rFont val="Times New Roman"/>
        <family val="1"/>
      </rPr>
      <t>201</t>
    </r>
    <r>
      <rPr>
        <sz val="10"/>
        <rFont val="Times New Roman"/>
        <family val="1"/>
      </rPr>
      <t>9</t>
    </r>
    <r>
      <rPr>
        <sz val="10"/>
        <rFont val="宋体"/>
        <family val="3"/>
        <charset val="134"/>
      </rPr>
      <t>年完成数</t>
    </r>
  </si>
  <si>
    <r>
      <rPr>
        <sz val="11"/>
        <color indexed="8"/>
        <rFont val="Times New Roman"/>
        <family val="1"/>
      </rPr>
      <t>2020</t>
    </r>
    <r>
      <rPr>
        <sz val="12"/>
        <rFont val="宋体"/>
        <family val="3"/>
        <charset val="134"/>
      </rPr>
      <t>年预算数</t>
    </r>
  </si>
  <si>
    <r>
      <rPr>
        <sz val="11"/>
        <color indexed="8"/>
        <rFont val="宋体"/>
        <family val="3"/>
        <charset val="134"/>
      </rPr>
      <t>增长</t>
    </r>
    <r>
      <rPr>
        <sz val="11"/>
        <color indexed="8"/>
        <rFont val="Times New Roman"/>
        <family val="1"/>
      </rPr>
      <t>%</t>
    </r>
  </si>
  <si>
    <t xml:space="preserve">注：一般公共预算地方收入指由地方征收，按照现行财政体制缴入地方金库的一般公共预算收入。
</t>
  </si>
  <si>
    <t>2020年市本级一般公共预算支出预算表</t>
  </si>
  <si>
    <r>
      <rPr>
        <sz val="11"/>
        <rFont val="Times New Roman"/>
        <family val="1"/>
      </rPr>
      <t xml:space="preserve"> </t>
    </r>
    <r>
      <rPr>
        <sz val="11"/>
        <rFont val="宋体"/>
        <family val="3"/>
        <charset val="134"/>
      </rPr>
      <t>单位：万元</t>
    </r>
  </si>
  <si>
    <r>
      <rPr>
        <sz val="11"/>
        <rFont val="Times New Roman"/>
        <family val="1"/>
      </rPr>
      <t>2019</t>
    </r>
    <r>
      <rPr>
        <sz val="11"/>
        <rFont val="宋体"/>
        <family val="3"/>
        <charset val="134"/>
      </rPr>
      <t>年财力
完成数</t>
    </r>
  </si>
  <si>
    <r>
      <rPr>
        <sz val="11"/>
        <rFont val="Times New Roman"/>
        <family val="1"/>
      </rPr>
      <t>2020</t>
    </r>
    <r>
      <rPr>
        <sz val="11"/>
        <rFont val="宋体"/>
        <family val="3"/>
        <charset val="134"/>
      </rPr>
      <t>年
预算数</t>
    </r>
  </si>
  <si>
    <t>文化旅游体育与传媒支出</t>
  </si>
  <si>
    <t>卫生健康支出</t>
  </si>
  <si>
    <t>资源勘探工业信息等支出</t>
  </si>
  <si>
    <t>自然资源海洋气象等支出</t>
  </si>
  <si>
    <r>
      <rPr>
        <sz val="11"/>
        <rFont val="宋体"/>
        <family val="3"/>
        <charset val="134"/>
      </rPr>
      <t>预备费</t>
    </r>
  </si>
  <si>
    <t>地方一般债务还本付息支出</t>
  </si>
  <si>
    <r>
      <rPr>
        <b/>
        <sz val="11"/>
        <rFont val="宋体"/>
        <family val="3"/>
        <charset val="134"/>
      </rPr>
      <t>市本级支出小计</t>
    </r>
  </si>
  <si>
    <t>补助区县支出</t>
  </si>
  <si>
    <t>置换债券还本付息支出</t>
  </si>
  <si>
    <t>结转下年支出</t>
  </si>
  <si>
    <t>2020年市本级一般公共预算收支平衡表</t>
  </si>
  <si>
    <r>
      <rPr>
        <b/>
        <sz val="11"/>
        <rFont val="Times New Roman"/>
        <family val="1"/>
      </rPr>
      <t>2020</t>
    </r>
    <r>
      <rPr>
        <b/>
        <sz val="11"/>
        <rFont val="宋体"/>
        <family val="3"/>
        <charset val="134"/>
      </rPr>
      <t>年</t>
    </r>
    <r>
      <rPr>
        <b/>
        <sz val="11"/>
        <rFont val="Times New Roman"/>
        <family val="1"/>
      </rPr>
      <t xml:space="preserve">
</t>
    </r>
    <r>
      <rPr>
        <b/>
        <sz val="11"/>
        <rFont val="宋体"/>
        <family val="3"/>
        <charset val="134"/>
      </rPr>
      <t>预算数</t>
    </r>
  </si>
  <si>
    <t>一、一般公共预算地方支出</t>
  </si>
  <si>
    <t>市本级财力安排支出</t>
  </si>
  <si>
    <t xml:space="preserve">  其他税收返还</t>
  </si>
  <si>
    <r>
      <rPr>
        <sz val="11"/>
        <rFont val="Times New Roman"/>
        <family val="1"/>
      </rPr>
      <t xml:space="preserve">       </t>
    </r>
    <r>
      <rPr>
        <sz val="11"/>
        <rFont val="宋体"/>
        <family val="3"/>
        <charset val="134"/>
      </rPr>
      <t>出口退税上解</t>
    </r>
  </si>
  <si>
    <t>四、置换债券还本付息支出</t>
  </si>
  <si>
    <r>
      <rPr>
        <sz val="11"/>
        <rFont val="Times New Roman"/>
        <family val="1"/>
      </rPr>
      <t xml:space="preserve">    </t>
    </r>
    <r>
      <rPr>
        <sz val="11"/>
        <rFont val="宋体"/>
        <family val="3"/>
        <charset val="134"/>
      </rPr>
      <t>调整工资转移支付补助收入</t>
    </r>
  </si>
  <si>
    <r>
      <rPr>
        <sz val="11"/>
        <rFont val="Times New Roman"/>
        <family val="1"/>
      </rPr>
      <t xml:space="preserve">   </t>
    </r>
    <r>
      <rPr>
        <sz val="11"/>
        <rFont val="宋体"/>
        <family val="3"/>
        <charset val="134"/>
      </rPr>
      <t>其他一般性转移支付</t>
    </r>
  </si>
  <si>
    <r>
      <rPr>
        <sz val="11"/>
        <rFont val="Times New Roman"/>
        <family val="1"/>
      </rPr>
      <t xml:space="preserve">   </t>
    </r>
    <r>
      <rPr>
        <sz val="11"/>
        <rFont val="宋体"/>
        <family val="3"/>
        <charset val="134"/>
      </rPr>
      <t>其他结算补助收入</t>
    </r>
  </si>
  <si>
    <r>
      <rPr>
        <sz val="11"/>
        <rFont val="宋体"/>
        <family val="3"/>
        <charset val="134"/>
      </rPr>
      <t>三、区上解收入</t>
    </r>
  </si>
  <si>
    <t>四、调入预算稳定调节基金</t>
  </si>
  <si>
    <t>五、调入资金-国有资本经营预算调入</t>
  </si>
  <si>
    <t>六、调入资金-政府性基金调入</t>
  </si>
  <si>
    <t>七、调入资金-置换债券付息</t>
  </si>
  <si>
    <t>八、上年结转</t>
  </si>
  <si>
    <r>
      <rPr>
        <b/>
        <sz val="11"/>
        <rFont val="宋体"/>
        <family val="3"/>
        <charset val="134"/>
      </rPr>
      <t>收</t>
    </r>
    <r>
      <rPr>
        <b/>
        <sz val="11"/>
        <rFont val="Times New Roman"/>
        <family val="1"/>
      </rPr>
      <t xml:space="preserve">   </t>
    </r>
    <r>
      <rPr>
        <b/>
        <sz val="11"/>
        <rFont val="宋体"/>
        <family val="3"/>
        <charset val="134"/>
      </rPr>
      <t>入</t>
    </r>
    <r>
      <rPr>
        <b/>
        <sz val="11"/>
        <rFont val="Times New Roman"/>
        <family val="1"/>
      </rPr>
      <t xml:space="preserve">   </t>
    </r>
    <r>
      <rPr>
        <b/>
        <sz val="11"/>
        <rFont val="宋体"/>
        <family val="3"/>
        <charset val="134"/>
      </rPr>
      <t>合</t>
    </r>
    <r>
      <rPr>
        <b/>
        <sz val="11"/>
        <rFont val="Times New Roman"/>
        <family val="1"/>
      </rPr>
      <t xml:space="preserve">   </t>
    </r>
    <r>
      <rPr>
        <b/>
        <sz val="11"/>
        <rFont val="宋体"/>
        <family val="3"/>
        <charset val="134"/>
      </rPr>
      <t>计</t>
    </r>
  </si>
  <si>
    <r>
      <rPr>
        <b/>
        <sz val="11"/>
        <rFont val="宋体"/>
        <family val="3"/>
        <charset val="134"/>
      </rPr>
      <t>支</t>
    </r>
    <r>
      <rPr>
        <b/>
        <sz val="11"/>
        <rFont val="Times New Roman"/>
        <family val="1"/>
      </rPr>
      <t xml:space="preserve">  </t>
    </r>
    <r>
      <rPr>
        <b/>
        <sz val="11"/>
        <rFont val="宋体"/>
        <family val="3"/>
        <charset val="134"/>
      </rPr>
      <t>出</t>
    </r>
    <r>
      <rPr>
        <b/>
        <sz val="11"/>
        <rFont val="Times New Roman"/>
        <family val="1"/>
      </rPr>
      <t xml:space="preserve">  </t>
    </r>
    <r>
      <rPr>
        <b/>
        <sz val="11"/>
        <rFont val="宋体"/>
        <family val="3"/>
        <charset val="134"/>
      </rPr>
      <t>合</t>
    </r>
    <r>
      <rPr>
        <b/>
        <sz val="11"/>
        <rFont val="Times New Roman"/>
        <family val="1"/>
      </rPr>
      <t xml:space="preserve">  </t>
    </r>
    <r>
      <rPr>
        <b/>
        <sz val="11"/>
        <rFont val="宋体"/>
        <family val="3"/>
        <charset val="134"/>
      </rPr>
      <t>计</t>
    </r>
  </si>
  <si>
    <r>
      <rPr>
        <sz val="18"/>
        <rFont val="Times New Roman"/>
        <family val="1"/>
      </rPr>
      <t>2020</t>
    </r>
    <r>
      <rPr>
        <sz val="18"/>
        <rFont val="黑体"/>
        <family val="3"/>
        <charset val="134"/>
      </rPr>
      <t>年市本级一般公共预算支出明细表</t>
    </r>
  </si>
  <si>
    <r>
      <rPr>
        <b/>
        <sz val="11"/>
        <rFont val="宋体"/>
        <family val="3"/>
        <charset val="134"/>
      </rPr>
      <t>科目编码</t>
    </r>
  </si>
  <si>
    <r>
      <rPr>
        <b/>
        <sz val="10"/>
        <rFont val="宋体"/>
        <family val="3"/>
        <charset val="134"/>
      </rPr>
      <t>科目名称</t>
    </r>
  </si>
  <si>
    <t>2020年预算数</t>
  </si>
  <si>
    <t>其中：</t>
  </si>
  <si>
    <t>本级财力安排支出数</t>
  </si>
  <si>
    <t>其中：省提前下达专项转移支付安排支出数</t>
  </si>
  <si>
    <t xml:space="preserve">  一般公共服务支出</t>
  </si>
  <si>
    <t xml:space="preserve">    人大事务</t>
  </si>
  <si>
    <t xml:space="preserve">      行政运行</t>
  </si>
  <si>
    <t xml:space="preserve">      一般行政管理事务</t>
  </si>
  <si>
    <t xml:space="preserve">      机关服务</t>
  </si>
  <si>
    <t xml:space="preserve">   </t>
  </si>
  <si>
    <t xml:space="preserve">  </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</si>
  <si>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</si>
  <si>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</si>
  <si>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</si>
  <si>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</si>
  <si>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</si>
  <si>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</si>
  <si>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</si>
  <si>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</si>
  <si>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</si>
  <si>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</si>
  <si>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</si>
  <si>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</si>
  <si>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</si>
  <si>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</si>
  <si>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</si>
  <si>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专项业务活动</t>
  </si>
  <si>
    <t xml:space="preserve">      政务公开审批</t>
  </si>
  <si>
    <t xml:space="preserve">      信访事务</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</si>
  <si>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</si>
  <si>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</si>
  <si>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</si>
  <si>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</si>
  <si>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</si>
  <si>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</si>
  <si>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</si>
  <si>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</si>
  <si>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 xml:space="preserve">      应对气候变化管理事务</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</si>
  <si>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</si>
  <si>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</si>
  <si>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</si>
  <si>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</si>
  <si>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</si>
  <si>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</si>
  <si>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</si>
  <si>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</si>
  <si>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</si>
  <si>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</si>
  <si>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</si>
  <si>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</si>
  <si>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</si>
  <si>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</si>
  <si>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</si>
  <si>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</si>
  <si>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税务办案</t>
  </si>
  <si>
    <t xml:space="preserve">      发票管理及税务登记</t>
  </si>
  <si>
    <t xml:space="preserve">      代扣代收代征税款手续费</t>
  </si>
  <si>
    <t xml:space="preserve">      税务宣传</t>
  </si>
  <si>
    <t xml:space="preserve">      协税护税</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</si>
  <si>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</si>
  <si>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</si>
  <si>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</si>
  <si>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</si>
  <si>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</si>
  <si>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</si>
  <si>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缉私办案</t>
  </si>
  <si>
    <t xml:space="preserve">      口岸电子执法系统建设与维护</t>
  </si>
  <si>
    <t xml:space="preserve">      海关关务</t>
  </si>
  <si>
    <t xml:space="preserve">      关税征管</t>
  </si>
  <si>
    <t xml:space="preserve">      海关监管</t>
  </si>
  <si>
    <t xml:space="preserve">      检验检疫</t>
  </si>
  <si>
    <t xml:space="preserve">      其他海关事务支出</t>
  </si>
  <si>
    <t xml:space="preserve">    人力资源事务</t>
  </si>
  <si>
    <t xml:space="preserve">      政府特殊津贴</t>
  </si>
  <si>
    <t xml:space="preserve">      资助留学回国人员</t>
  </si>
  <si>
    <t xml:space="preserve">      博士后日常经费</t>
  </si>
  <si>
    <t xml:space="preserve">      引进人才费用</t>
  </si>
  <si>
    <t xml:space="preserve">      其他人力资源事务支出</t>
  </si>
  <si>
    <t xml:space="preserve">    纪检监察事务</t>
  </si>
  <si>
    <t xml:space="preserve">      大案要案查处</t>
  </si>
  <si>
    <t xml:space="preserve">      派驻派出机构</t>
  </si>
  <si>
    <t xml:space="preserve">      巡视工作 </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</si>
  <si>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</si>
  <si>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</si>
  <si>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</si>
  <si>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</si>
  <si>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</si>
  <si>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</si>
  <si>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</si>
  <si>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</si>
  <si>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</si>
  <si>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</si>
  <si>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国家知识产权战略</t>
  </si>
  <si>
    <t xml:space="preserve">      专利试点和产业化推进</t>
  </si>
  <si>
    <t xml:space="preserve">      国际组织专项活动</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</si>
  <si>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</si>
  <si>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</si>
  <si>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</si>
  <si>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</si>
  <si>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</si>
  <si>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</si>
  <si>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</si>
  <si>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 xml:space="preserve">    港澳台侨事务</t>
  </si>
  <si>
    <t xml:space="preserve">      港澳事务</t>
  </si>
  <si>
    <t xml:space="preserve">      台湾事务</t>
  </si>
  <si>
    <t xml:space="preserve">      其他港澳台侨事务支出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</si>
  <si>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</si>
  <si>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</si>
  <si>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</si>
  <si>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</si>
  <si>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</si>
  <si>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</si>
  <si>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</si>
  <si>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</si>
  <si>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</si>
  <si>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</si>
  <si>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</si>
  <si>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</si>
  <si>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公务员事务</t>
  </si>
  <si>
    <t xml:space="preserve">      其他组织事务支出</t>
  </si>
  <si>
    <t xml:space="preserve">    宣传事务</t>
  </si>
  <si>
    <t xml:space="preserve">      宣传管理</t>
  </si>
  <si>
    <t xml:space="preserve">      其他宣传事务支出</t>
  </si>
  <si>
    <t xml:space="preserve">    统战事务</t>
  </si>
  <si>
    <t xml:space="preserve">      宗教事务</t>
  </si>
  <si>
    <t xml:space="preserve">      华侨事务</t>
  </si>
  <si>
    <t xml:space="preserve">      其他统战事务支出</t>
  </si>
  <si>
    <t xml:space="preserve">    对外联络事务</t>
  </si>
  <si>
    <t xml:space="preserve">      其他对外联络事务支出</t>
  </si>
  <si>
    <t xml:space="preserve">    其他共产党事务支出</t>
  </si>
  <si>
    <t xml:space="preserve">      其他共产党事务支出</t>
  </si>
  <si>
    <t xml:space="preserve">    网信事务</t>
  </si>
  <si>
    <t xml:space="preserve">    信息安全事务</t>
  </si>
  <si>
    <t xml:space="preserve">      其他网信事务支出</t>
  </si>
  <si>
    <t xml:space="preserve">    市场监督管理事务</t>
  </si>
  <si>
    <t xml:space="preserve">      市场主体管理</t>
  </si>
  <si>
    <t xml:space="preserve">      市场秩序执法</t>
  </si>
  <si>
    <t xml:space="preserve">      质量基础</t>
  </si>
  <si>
    <t xml:space="preserve">      药品事务</t>
  </si>
  <si>
    <t xml:space="preserve">      医疗器械事务</t>
  </si>
  <si>
    <t xml:space="preserve">      化妆品事务</t>
  </si>
  <si>
    <t xml:space="preserve">      质量安全监管</t>
  </si>
  <si>
    <t xml:space="preserve">      食品安全监管</t>
  </si>
  <si>
    <t xml:space="preserve">      其他市场监督管理事务</t>
  </si>
  <si>
    <t xml:space="preserve">    其他一般公共服务支出(款)</t>
  </si>
  <si>
    <t xml:space="preserve">      国家赔偿费用支出</t>
  </si>
  <si>
    <t xml:space="preserve">      其他一般公共服务支出(项)</t>
  </si>
  <si>
    <t xml:space="preserve">  外交支出</t>
  </si>
  <si>
    <t xml:space="preserve">                                                                                      </t>
  </si>
  <si>
    <t xml:space="preserve">    外交管理事务</t>
  </si>
  <si>
    <t xml:space="preserve">      其他外交管理事务支出</t>
  </si>
  <si>
    <t xml:space="preserve">    驻外机构</t>
  </si>
  <si>
    <t xml:space="preserve">      驻外使领馆(团、处)</t>
  </si>
  <si>
    <t xml:space="preserve">      其他驻外机构支出</t>
  </si>
  <si>
    <t xml:space="preserve">    对外援助</t>
  </si>
  <si>
    <t xml:space="preserve">      对外优惠贷款援助及贴息</t>
  </si>
  <si>
    <t xml:space="preserve">      对外援助</t>
  </si>
  <si>
    <t xml:space="preserve">    国际组织</t>
  </si>
  <si>
    <t xml:space="preserve">      国际组织会费</t>
  </si>
  <si>
    <t xml:space="preserve">      国际组织捐赠</t>
  </si>
  <si>
    <t xml:space="preserve">      维和摊款</t>
  </si>
  <si>
    <t xml:space="preserve">      国际组织股金及基金</t>
  </si>
  <si>
    <t xml:space="preserve">      其他国际组织支出</t>
  </si>
  <si>
    <t xml:space="preserve">    对外合作与交流</t>
  </si>
  <si>
    <t xml:space="preserve">      在华国际会议</t>
  </si>
  <si>
    <t xml:space="preserve">      国际交流活动</t>
  </si>
  <si>
    <t xml:space="preserve">      对外合作活动</t>
  </si>
  <si>
    <t xml:space="preserve">      其他对外合作与交流支出</t>
  </si>
  <si>
    <t xml:space="preserve">    对外宣传(款)</t>
  </si>
  <si>
    <t xml:space="preserve">      对外宣传(项)</t>
  </si>
  <si>
    <t xml:space="preserve">    边界勘界联检</t>
  </si>
  <si>
    <t xml:space="preserve">      边界勘界</t>
  </si>
  <si>
    <t xml:space="preserve">      边界联检</t>
  </si>
  <si>
    <t xml:space="preserve">      边界界桩维护</t>
  </si>
  <si>
    <t xml:space="preserve">      其他支出</t>
  </si>
  <si>
    <t xml:space="preserve">    国际发展合作</t>
  </si>
  <si>
    <t xml:space="preserve">      其他国际发展合作支出</t>
  </si>
  <si>
    <t xml:space="preserve">    其他外交支出(款)</t>
  </si>
  <si>
    <t xml:space="preserve">      其他外交支出(项)</t>
  </si>
  <si>
    <t xml:space="preserve">  国防支出</t>
  </si>
  <si>
    <t xml:space="preserve">    现役部队(款)</t>
  </si>
  <si>
    <t xml:space="preserve">      现役部队(项)</t>
  </si>
  <si>
    <t xml:space="preserve">    国防科研事业(款)</t>
  </si>
  <si>
    <t xml:space="preserve">      国防科研事业(项)</t>
  </si>
  <si>
    <t xml:space="preserve">    专项工程(款)</t>
  </si>
  <si>
    <t xml:space="preserve">      专项工程(项)</t>
  </si>
  <si>
    <t xml:space="preserve">    国防动员</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</si>
  <si>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</si>
  <si>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</si>
  <si>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</si>
  <si>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</si>
  <si>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</si>
  <si>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</si>
  <si>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</si>
  <si>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边海防</t>
  </si>
  <si>
    <t xml:space="preserve">      其他国防动员支出</t>
  </si>
  <si>
    <t xml:space="preserve">    其他国防支出(款)</t>
  </si>
  <si>
    <t xml:space="preserve">      其他国防支出(项)</t>
  </si>
  <si>
    <t xml:space="preserve">  公共安全支出</t>
  </si>
  <si>
    <t xml:space="preserve">    武装警察</t>
  </si>
  <si>
    <t xml:space="preserve">      武装警察部队</t>
  </si>
  <si>
    <t xml:space="preserve">      其他武装警察部队支出</t>
  </si>
  <si>
    <t xml:space="preserve">    公安</t>
  </si>
  <si>
    <t xml:space="preserve">      执法办案</t>
  </si>
  <si>
    <t xml:space="preserve">      特别业务</t>
  </si>
  <si>
    <t xml:space="preserve">      特勤业务</t>
  </si>
  <si>
    <t xml:space="preserve">      移民事务</t>
  </si>
  <si>
    <t xml:space="preserve">      其他公安支出</t>
  </si>
  <si>
    <t xml:space="preserve">    国家安全</t>
  </si>
  <si>
    <t xml:space="preserve">      安全业务</t>
  </si>
  <si>
    <t xml:space="preserve">      其他国家安全支出</t>
  </si>
  <si>
    <t xml:space="preserve">    检察</t>
  </si>
  <si>
    <t xml:space="preserve">      “两房”建设</t>
  </si>
  <si>
    <t xml:space="preserve">      检察监督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</si>
  <si>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</si>
  <si>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</si>
  <si>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</si>
  <si>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</si>
  <si>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</si>
  <si>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</si>
  <si>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</si>
  <si>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</si>
  <si>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</si>
  <si>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律师公证管理</t>
  </si>
  <si>
    <t xml:space="preserve">      法律援助</t>
  </si>
  <si>
    <t xml:space="preserve">      国家统一法律职业资格考试</t>
  </si>
  <si>
    <t xml:space="preserve">      仲裁</t>
  </si>
  <si>
    <t xml:space="preserve">      社区矫正</t>
  </si>
  <si>
    <t xml:space="preserve">      司法鉴定</t>
  </si>
  <si>
    <t xml:space="preserve">      法制建设</t>
  </si>
  <si>
    <t xml:space="preserve">      其他司法支出</t>
  </si>
  <si>
    <t xml:space="preserve">    监狱</t>
  </si>
  <si>
    <t xml:space="preserve">      犯人生活</t>
  </si>
  <si>
    <t xml:space="preserve">      犯人改造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</si>
  <si>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</si>
  <si>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</si>
  <si>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</si>
  <si>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</si>
  <si>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</si>
  <si>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</si>
  <si>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</si>
  <si>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</si>
  <si>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</si>
  <si>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</si>
  <si>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</si>
  <si>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</si>
  <si>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</si>
  <si>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</si>
  <si>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其他公共安全支出(款)</t>
  </si>
  <si>
    <t xml:space="preserve">      其他公共安全支出(项)</t>
  </si>
  <si>
    <t xml:space="preserve">  教育支出</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</si>
  <si>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</si>
  <si>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</si>
  <si>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</si>
  <si>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</si>
  <si>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</si>
  <si>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</si>
  <si>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</si>
  <si>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</si>
  <si>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</si>
  <si>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化解普通高中债务支出</t>
  </si>
  <si>
    <t xml:space="preserve">      其他普通教育支出</t>
  </si>
  <si>
    <t xml:space="preserve">    职业教育</t>
  </si>
  <si>
    <t xml:space="preserve">      初等职业教育</t>
  </si>
  <si>
    <t xml:space="preserve">      中等职业教育</t>
  </si>
  <si>
    <t xml:space="preserve">      技校教育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</si>
  <si>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</si>
  <si>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</si>
  <si>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</si>
  <si>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</si>
  <si>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</si>
  <si>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</si>
  <si>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</si>
  <si>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</si>
  <si>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</si>
  <si>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</si>
  <si>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</si>
  <si>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</si>
  <si>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</si>
  <si>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</si>
  <si>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</si>
  <si>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</si>
  <si>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</si>
  <si>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</si>
  <si>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</si>
  <si>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</si>
  <si>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</si>
  <si>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</si>
  <si>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</si>
  <si>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</si>
  <si>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</si>
  <si>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</si>
  <si>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</si>
  <si>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</si>
  <si>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</si>
  <si>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</si>
  <si>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</si>
  <si>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</si>
  <si>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</si>
  <si>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其他教育支出(款)</t>
  </si>
  <si>
    <t xml:space="preserve">      其他教育支出(项)</t>
  </si>
  <si>
    <t xml:space="preserve">  科学技术支出</t>
  </si>
  <si>
    <t xml:space="preserve">    科学技术管理事务</t>
  </si>
  <si>
    <t xml:space="preserve">      其他科学技术管理事务支出</t>
  </si>
  <si>
    <t xml:space="preserve">    基础研究</t>
  </si>
  <si>
    <t xml:space="preserve">      机构运行</t>
  </si>
  <si>
    <t xml:space="preserve">      重点基础研究规划</t>
  </si>
  <si>
    <t xml:space="preserve">      自然科学基金</t>
  </si>
  <si>
    <t xml:space="preserve">      重点实验室及相关设施</t>
  </si>
  <si>
    <t xml:space="preserve">      重大科学工程</t>
  </si>
  <si>
    <t xml:space="preserve">      专项基础科研</t>
  </si>
  <si>
    <t xml:space="preserve">      专项技术基础</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</si>
  <si>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</si>
  <si>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</si>
  <si>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</si>
  <si>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</si>
  <si>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</si>
  <si>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</si>
  <si>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</si>
  <si>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科技成果转化与扩散</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</si>
  <si>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</si>
  <si>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</si>
  <si>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</si>
  <si>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</si>
  <si>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</si>
  <si>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</si>
  <si>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</si>
  <si>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</si>
  <si>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</si>
  <si>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</si>
  <si>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</si>
  <si>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</si>
  <si>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</si>
  <si>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</si>
  <si>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</si>
  <si>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</si>
  <si>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</si>
  <si>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</si>
  <si>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</si>
  <si>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</si>
  <si>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科技重大专项</t>
  </si>
  <si>
    <t xml:space="preserve">      科技重大专项</t>
  </si>
  <si>
    <t xml:space="preserve">      重点研发计划</t>
  </si>
  <si>
    <t xml:space="preserve">      其他科技重大项目</t>
  </si>
  <si>
    <t xml:space="preserve">    其他科学技术支出</t>
  </si>
  <si>
    <t xml:space="preserve">      科技奖励</t>
  </si>
  <si>
    <t xml:space="preserve">      核应急</t>
  </si>
  <si>
    <t xml:space="preserve">      转制科研机构</t>
  </si>
  <si>
    <t xml:space="preserve">      其他科学技术支出</t>
  </si>
  <si>
    <t xml:space="preserve">  文化体育与传媒支出</t>
  </si>
  <si>
    <t xml:space="preserve">    文化</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</si>
  <si>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</si>
  <si>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</si>
  <si>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</si>
  <si>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</si>
  <si>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</si>
  <si>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</si>
  <si>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</si>
  <si>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</si>
  <si>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</si>
  <si>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</si>
  <si>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</si>
  <si>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</si>
  <si>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</si>
  <si>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</si>
  <si>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</si>
  <si>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</si>
  <si>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</si>
  <si>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</si>
  <si>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</si>
  <si>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</si>
  <si>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</si>
  <si>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</si>
  <si>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</si>
  <si>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</si>
  <si>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</si>
  <si>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</si>
  <si>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 xml:space="preserve">      新闻通讯</t>
  </si>
  <si>
    <t xml:space="preserve">      出版发行</t>
  </si>
  <si>
    <t xml:space="preserve">      版权管理</t>
  </si>
  <si>
    <t xml:space="preserve">      电影</t>
  </si>
  <si>
    <t xml:space="preserve">      其他新闻出版广播影视支出</t>
  </si>
  <si>
    <t>广播电视</t>
  </si>
  <si>
    <t>行政运行</t>
  </si>
  <si>
    <t>一般行政管理事务</t>
  </si>
  <si>
    <t>机关服务</t>
  </si>
  <si>
    <t>广播</t>
  </si>
  <si>
    <t>电视</t>
  </si>
  <si>
    <t>监测监管</t>
  </si>
  <si>
    <t>其他广播电视支出</t>
  </si>
  <si>
    <t xml:space="preserve">    其他文化旅游体育与传媒支出</t>
  </si>
  <si>
    <t xml:space="preserve">      宣传文化发展专项支出</t>
  </si>
  <si>
    <t xml:space="preserve">      文化产业发展专项支出</t>
  </si>
  <si>
    <t xml:space="preserve">      其他文化旅游体育与传媒支出(项)</t>
  </si>
  <si>
    <t xml:space="preserve">  社会保障和就业支出</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</si>
  <si>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</si>
  <si>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</si>
  <si>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</si>
  <si>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</si>
  <si>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</si>
  <si>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</si>
  <si>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</si>
  <si>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</si>
  <si>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劳动人事争议调节仲裁</t>
  </si>
  <si>
    <t xml:space="preserve">      其他人力资源和社会保障管理事务支出</t>
  </si>
  <si>
    <t xml:space="preserve">    民政管理事务</t>
  </si>
  <si>
    <t xml:space="preserve">      社会组织管理</t>
  </si>
  <si>
    <t xml:space="preserve">      行政区划和地名管理</t>
  </si>
  <si>
    <t xml:space="preserve">      基层政权建设和社区治理</t>
  </si>
  <si>
    <t xml:space="preserve">      其他民政管理事务支出</t>
  </si>
  <si>
    <t xml:space="preserve">    补充全国社会保障基金</t>
  </si>
  <si>
    <t xml:space="preserve">      用一般公共预算补充基金</t>
  </si>
  <si>
    <t xml:space="preserve">    行政事业单位离退休</t>
  </si>
  <si>
    <t xml:space="preserve">      行政单位离退休</t>
  </si>
  <si>
    <t xml:space="preserve">      事业单位离退休</t>
  </si>
  <si>
    <t xml:space="preserve">      离退休人员管理机构</t>
  </si>
  <si>
    <t xml:space="preserve">      机关事业单位基本养老保险缴费支出</t>
  </si>
  <si>
    <t xml:space="preserve">      机关事业单位职业年金缴费支出</t>
  </si>
  <si>
    <t xml:space="preserve">      对机关事业单位基本养老保险基金的补助</t>
  </si>
  <si>
    <t xml:space="preserve">      其他行政事业单位养老支出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</si>
  <si>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</si>
  <si>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</si>
  <si>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</si>
  <si>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</si>
  <si>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</si>
  <si>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</si>
  <si>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</si>
  <si>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</si>
  <si>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</si>
  <si>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</si>
  <si>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</si>
  <si>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</si>
  <si>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求职创业补贴</t>
  </si>
  <si>
    <t xml:space="preserve">      其他就业补助支出</t>
  </si>
  <si>
    <t xml:space="preserve">    抚恤</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</si>
  <si>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</si>
  <si>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</si>
  <si>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</si>
  <si>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</si>
  <si>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</si>
  <si>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</si>
  <si>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</si>
  <si>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退役安置</t>
  </si>
  <si>
    <t xml:space="preserve">      退伍士兵安置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</si>
  <si>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</si>
  <si>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</si>
  <si>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</si>
  <si>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</si>
  <si>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</si>
  <si>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</si>
  <si>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</si>
  <si>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</si>
  <si>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康复辅具</t>
  </si>
  <si>
    <t xml:space="preserve">      殡葬</t>
  </si>
  <si>
    <t xml:space="preserve">      社会福利事业单位</t>
  </si>
  <si>
    <t xml:space="preserve">      养老服务</t>
  </si>
  <si>
    <t xml:space="preserve">      其他社会福利支出</t>
  </si>
  <si>
    <t xml:space="preserve">    残疾人事业</t>
  </si>
  <si>
    <t xml:space="preserve">      残疾人康复</t>
  </si>
  <si>
    <t xml:space="preserve">      残疾人就业和扶贫</t>
  </si>
  <si>
    <t xml:space="preserve">      残疾人体育</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</si>
  <si>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</si>
  <si>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</si>
  <si>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</si>
  <si>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</si>
  <si>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</si>
  <si>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</si>
  <si>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</si>
  <si>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</si>
  <si>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</si>
  <si>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</si>
  <si>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</si>
  <si>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</si>
  <si>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</si>
  <si>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</si>
  <si>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交强险营业税补助基金支出</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</si>
  <si>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</si>
  <si>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</si>
  <si>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</si>
  <si>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</si>
  <si>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</si>
  <si>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</si>
  <si>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</si>
  <si>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</si>
  <si>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</si>
  <si>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</si>
  <si>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</si>
  <si>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财政对生育保险基金的补助</t>
  </si>
  <si>
    <t xml:space="preserve">      其他财政对社会保险基金的补助</t>
  </si>
  <si>
    <t xml:space="preserve">    退役军人管理事务</t>
  </si>
  <si>
    <t xml:space="preserve">      拥军优属</t>
  </si>
  <si>
    <t xml:space="preserve">      部队供应</t>
  </si>
  <si>
    <t xml:space="preserve">      其他退役军人事务管理支出</t>
  </si>
  <si>
    <t xml:space="preserve">    财政代缴社会保险费支出</t>
  </si>
  <si>
    <t xml:space="preserve">      财政代缴城乡居民基本养老保险费支出</t>
  </si>
  <si>
    <t xml:space="preserve">      财政代缴其他社会保险费支出</t>
  </si>
  <si>
    <t xml:space="preserve">    其他社会保障和就业支出(款)</t>
  </si>
  <si>
    <t xml:space="preserve">      其他社会保障和就业支出(项)</t>
  </si>
  <si>
    <t xml:space="preserve">  卫生健康支出</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</si>
  <si>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</si>
  <si>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</si>
  <si>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</si>
  <si>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</si>
  <si>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</si>
  <si>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</si>
  <si>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</si>
  <si>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</si>
  <si>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</si>
  <si>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</si>
  <si>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</si>
  <si>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</si>
  <si>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</si>
  <si>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</si>
  <si>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 xml:space="preserve">      康复医院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</si>
  <si>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</si>
  <si>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</si>
  <si>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</si>
  <si>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</si>
  <si>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</si>
  <si>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</si>
  <si>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</si>
  <si>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</si>
  <si>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</si>
  <si>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</si>
  <si>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</si>
  <si>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</si>
  <si>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</si>
  <si>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</si>
  <si>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重大公共卫生专项</t>
  </si>
  <si>
    <t xml:space="preserve">      突发公共卫生事件应急处理</t>
  </si>
  <si>
    <t xml:space="preserve">      其他公共卫生支出</t>
  </si>
  <si>
    <t xml:space="preserve">    中医药</t>
  </si>
  <si>
    <t xml:space="preserve">      中医(民族医)药专项</t>
  </si>
  <si>
    <t xml:space="preserve">      其他中医药支出</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</si>
  <si>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</si>
  <si>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</si>
  <si>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</si>
  <si>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</si>
  <si>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</si>
  <si>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</si>
  <si>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</si>
  <si>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</si>
  <si>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</si>
  <si>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</si>
  <si>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财政对城镇职工基本医疗保险基金的补助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</si>
  <si>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</si>
  <si>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</si>
  <si>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</si>
  <si>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</si>
  <si>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疾病医疗救助</t>
  </si>
  <si>
    <t xml:space="preserve">      其他医疗救助支出</t>
  </si>
  <si>
    <t xml:space="preserve">    优抚对象医疗</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</si>
  <si>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</si>
  <si>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</si>
  <si>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</si>
  <si>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</si>
  <si>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</si>
  <si>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</si>
  <si>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 xml:space="preserve">    其他卫生健康支出</t>
  </si>
  <si>
    <t xml:space="preserve">      其他卫生健康支出</t>
  </si>
  <si>
    <t xml:space="preserve">  节能环保支出</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</si>
  <si>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</si>
  <si>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</si>
  <si>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</si>
  <si>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</si>
  <si>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</si>
  <si>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</si>
  <si>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</si>
  <si>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</si>
  <si>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</si>
  <si>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</si>
  <si>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</si>
  <si>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</si>
  <si>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</si>
  <si>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</si>
  <si>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</si>
  <si>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</si>
  <si>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</si>
  <si>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其他污染防治支出</t>
  </si>
  <si>
    <t xml:space="preserve">    自然生态保护</t>
  </si>
  <si>
    <t xml:space="preserve">      生态保护</t>
  </si>
  <si>
    <t xml:space="preserve">      农村环境保护</t>
  </si>
  <si>
    <t xml:space="preserve">      生物及物种资源保护</t>
  </si>
  <si>
    <t xml:space="preserve">      其他自然生态保护支出</t>
  </si>
  <si>
    <t xml:space="preserve">    天然林保护</t>
  </si>
  <si>
    <t xml:space="preserve">      森林管护</t>
  </si>
  <si>
    <t xml:space="preserve">      社会保险补助</t>
  </si>
  <si>
    <t xml:space="preserve">      政策性社会性支出补助</t>
  </si>
  <si>
    <t xml:space="preserve">      天然林保护工程建设 </t>
  </si>
  <si>
    <t xml:space="preserve">      停伐补助</t>
  </si>
  <si>
    <t xml:space="preserve">      其他天然林保护支出</t>
  </si>
  <si>
    <t xml:space="preserve">    退耕还林还草</t>
  </si>
  <si>
    <t xml:space="preserve">      退耕现金</t>
  </si>
  <si>
    <t xml:space="preserve">      退耕还林粮食折现补贴</t>
  </si>
  <si>
    <t xml:space="preserve">      退耕还林粮食费用补贴</t>
  </si>
  <si>
    <t xml:space="preserve">      退耕还林工程建设</t>
  </si>
  <si>
    <t xml:space="preserve">      其他退耕还林还草支出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</si>
  <si>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</si>
  <si>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</si>
  <si>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</si>
  <si>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</si>
  <si>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</si>
  <si>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</si>
  <si>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已垦草原退耕还草(款)</t>
  </si>
  <si>
    <t xml:space="preserve">      已垦草原退耕还草(项)</t>
  </si>
  <si>
    <t xml:space="preserve">    能源节约利用(款)</t>
  </si>
  <si>
    <t xml:space="preserve">      能源节能利用(项)</t>
  </si>
  <si>
    <t xml:space="preserve">    污染减排</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</si>
  <si>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</si>
  <si>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</si>
  <si>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</si>
  <si>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</si>
  <si>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</si>
  <si>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可再生能源(款)</t>
  </si>
  <si>
    <t xml:space="preserve">       可再生能源(项)</t>
  </si>
  <si>
    <t xml:space="preserve">    循环经济(款)</t>
  </si>
  <si>
    <t xml:space="preserve">       循环经济(项)</t>
  </si>
  <si>
    <t xml:space="preserve">    能源管理事务</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</si>
  <si>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</si>
  <si>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</si>
  <si>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</si>
  <si>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</si>
  <si>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</si>
  <si>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</si>
  <si>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</si>
  <si>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农村电网建设</t>
  </si>
  <si>
    <t xml:space="preserve">      其他能源管理事务支出</t>
  </si>
  <si>
    <t xml:space="preserve">    其他节能环保支出(款)</t>
  </si>
  <si>
    <t xml:space="preserve">      其他节能环保支出(项)</t>
  </si>
  <si>
    <t xml:space="preserve">  城乡社区支出</t>
  </si>
  <si>
    <t xml:space="preserve">    城乡社区管理事务</t>
  </si>
  <si>
    <t xml:space="preserve">      城管执法</t>
  </si>
  <si>
    <t xml:space="preserve">      工程建设标准规范编制与监管</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</si>
  <si>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</si>
  <si>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</si>
  <si>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</si>
  <si>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</si>
  <si>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</si>
  <si>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城乡社区规划与管理(款)</t>
  </si>
  <si>
    <t xml:space="preserve">      城乡社区规划与管理(项)</t>
  </si>
  <si>
    <t xml:space="preserve">    城乡社区公共设施</t>
  </si>
  <si>
    <t xml:space="preserve">      小城镇基础设施建设</t>
  </si>
  <si>
    <t xml:space="preserve">      其他城乡社区公共设施支出</t>
  </si>
  <si>
    <t xml:space="preserve">    城乡社区环境卫生(款)</t>
  </si>
  <si>
    <t xml:space="preserve">      城乡社区环境卫生(项)</t>
  </si>
  <si>
    <t xml:space="preserve">    建设市场管理与监督(款)</t>
  </si>
  <si>
    <t xml:space="preserve">      建设市场管理与监督(项)</t>
  </si>
  <si>
    <t xml:space="preserve">    其他城乡社区支出(款)</t>
  </si>
  <si>
    <t xml:space="preserve">      其他城乡社区支出(项)</t>
  </si>
  <si>
    <t xml:space="preserve">  农林水支出</t>
  </si>
  <si>
    <t xml:space="preserve">    农业农村</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</si>
  <si>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</si>
  <si>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</si>
  <si>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</si>
  <si>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</si>
  <si>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</si>
  <si>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</si>
  <si>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农业行业业务管理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</si>
  <si>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</si>
  <si>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</si>
  <si>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</si>
  <si>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</si>
  <si>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</si>
  <si>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</si>
  <si>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</si>
  <si>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</si>
  <si>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 xml:space="preserve">      农业资源保护修复与利用</t>
  </si>
  <si>
    <t xml:space="preserve">      农村道路建设</t>
  </si>
  <si>
    <t xml:space="preserve">      成品油价格改革对渔业的补贴</t>
  </si>
  <si>
    <t xml:space="preserve">      对高校毕业生到基层任职补助</t>
  </si>
  <si>
    <t xml:space="preserve">      农田建设</t>
  </si>
  <si>
    <t xml:space="preserve">      其他农业支出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</si>
  <si>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</si>
  <si>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</si>
  <si>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</si>
  <si>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</si>
  <si>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</si>
  <si>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</si>
  <si>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自然保护区等管理</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</si>
  <si>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</si>
  <si>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</si>
  <si>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</si>
  <si>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</si>
  <si>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</si>
  <si>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</si>
  <si>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</si>
  <si>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</si>
  <si>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</si>
  <si>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成品油价格改革对林业的补贴</t>
  </si>
  <si>
    <t xml:space="preserve">      林业草原防灾减灾</t>
  </si>
  <si>
    <t xml:space="preserve">      国家公园</t>
  </si>
  <si>
    <t xml:space="preserve">      草原管理</t>
  </si>
  <si>
    <t xml:space="preserve">      行业业务管理</t>
  </si>
  <si>
    <t xml:space="preserve">      其他林业支出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</si>
  <si>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</si>
  <si>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</si>
  <si>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</si>
  <si>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</si>
  <si>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</si>
  <si>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</si>
  <si>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</si>
  <si>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</si>
  <si>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</si>
  <si>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</si>
  <si>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</si>
  <si>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</si>
  <si>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</si>
  <si>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</si>
  <si>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</si>
  <si>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</si>
  <si>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</si>
  <si>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</si>
  <si>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</si>
  <si>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</si>
  <si>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农村人畜饮水</t>
  </si>
  <si>
    <t xml:space="preserve">      南水北调工程建设</t>
  </si>
  <si>
    <t xml:space="preserve">      南水北调工程管理</t>
  </si>
  <si>
    <t xml:space="preserve">      其他水利支出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</si>
  <si>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</si>
  <si>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</si>
  <si>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</si>
  <si>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</si>
  <si>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</si>
  <si>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</si>
  <si>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</si>
  <si>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</si>
  <si>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农村综合改革</t>
  </si>
  <si>
    <t xml:space="preserve">      对村级一事一议补助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</si>
  <si>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</si>
  <si>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</si>
  <si>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</si>
  <si>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</si>
  <si>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</si>
  <si>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</si>
  <si>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</si>
  <si>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涉农贷款增量奖励</t>
  </si>
  <si>
    <t xml:space="preserve">      农业保险保费补贴</t>
  </si>
  <si>
    <t xml:space="preserve">      创业担保贴息</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</si>
  <si>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</si>
  <si>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</si>
  <si>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</si>
  <si>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</si>
  <si>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</si>
  <si>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其他农林水事务支出(款)</t>
  </si>
  <si>
    <t xml:space="preserve">      化解其他公益性乡村债务支出</t>
  </si>
  <si>
    <t xml:space="preserve">      其他农林水事务支出(项)</t>
  </si>
  <si>
    <t xml:space="preserve">  交通运输支出</t>
  </si>
  <si>
    <t xml:space="preserve">    公路水路运输</t>
  </si>
  <si>
    <t xml:space="preserve">      公路建设</t>
  </si>
  <si>
    <t xml:space="preserve">      公路养护</t>
  </si>
  <si>
    <t xml:space="preserve">      公路运输信息化建设</t>
  </si>
  <si>
    <t xml:space="preserve">      公路和运输安全</t>
  </si>
  <si>
    <t xml:space="preserve">      公路还贷专项</t>
  </si>
  <si>
    <t xml:space="preserve">      公路运输管理</t>
  </si>
  <si>
    <t xml:space="preserve">      公路和运输技术标准化建设</t>
  </si>
  <si>
    <t xml:space="preserve">      港口设施</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</si>
  <si>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</si>
  <si>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</si>
  <si>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</si>
  <si>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</si>
  <si>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</si>
  <si>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</si>
  <si>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</si>
  <si>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</si>
  <si>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</si>
  <si>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</si>
  <si>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</si>
  <si>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</si>
  <si>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</si>
  <si>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</si>
  <si>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</si>
  <si>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</si>
  <si>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</si>
  <si>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</si>
  <si>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</si>
  <si>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</si>
  <si>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</si>
  <si>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</si>
  <si>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</si>
  <si>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</si>
  <si>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</si>
  <si>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成品油价格改革对交通运输的补贴</t>
  </si>
  <si>
    <t xml:space="preserve">      对城市公交的补贴</t>
  </si>
  <si>
    <t xml:space="preserve">      对农村道路客运的补贴</t>
  </si>
  <si>
    <t xml:space="preserve">      对出租车的补贴</t>
  </si>
  <si>
    <t xml:space="preserve">      成品油价格改革补贴其他支出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</si>
  <si>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</si>
  <si>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</si>
  <si>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</si>
  <si>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</si>
  <si>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</si>
  <si>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</si>
  <si>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</si>
  <si>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</si>
  <si>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其他交通运输支出(款)</t>
  </si>
  <si>
    <t xml:space="preserve">      公共交通运营补助</t>
  </si>
  <si>
    <t xml:space="preserve">      其他交通运输支出(项)</t>
  </si>
  <si>
    <t xml:space="preserve">  资源勘探信息等支出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</si>
  <si>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</si>
  <si>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</si>
  <si>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</si>
  <si>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</si>
  <si>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</si>
  <si>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</si>
  <si>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</si>
  <si>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</si>
  <si>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</si>
  <si>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</si>
  <si>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</si>
  <si>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</si>
  <si>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</si>
  <si>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</si>
  <si>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</si>
  <si>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</si>
  <si>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</si>
  <si>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</si>
  <si>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</si>
  <si>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</si>
  <si>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</si>
  <si>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</si>
  <si>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</si>
  <si>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</si>
  <si>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</si>
  <si>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</si>
  <si>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</si>
  <si>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</si>
  <si>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</si>
  <si>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</si>
  <si>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</si>
  <si>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</si>
  <si>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</si>
  <si>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</si>
  <si>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</si>
  <si>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</si>
  <si>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</si>
  <si>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</si>
  <si>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</si>
  <si>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其他支持中小企业发展和管理支出</t>
  </si>
  <si>
    <t xml:space="preserve">    其他资源勘探信息等支出(款)</t>
  </si>
  <si>
    <t xml:space="preserve">      黄金事务</t>
  </si>
  <si>
    <t xml:space="preserve">      技术改造支出</t>
  </si>
  <si>
    <t xml:space="preserve">      中药材扶持资金支出</t>
  </si>
  <si>
    <t xml:space="preserve">      重点产业振兴和技术改造项目贷款贴息</t>
  </si>
  <si>
    <t xml:space="preserve">      其他资源勘探信息等支出(项)</t>
  </si>
  <si>
    <t xml:space="preserve">  商业服务业等支出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</si>
  <si>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</si>
  <si>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</si>
  <si>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</si>
  <si>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</si>
  <si>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</si>
  <si>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</si>
  <si>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</si>
  <si>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</si>
  <si>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</si>
  <si>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其他商业服务业等支出(款)</t>
  </si>
  <si>
    <t xml:space="preserve">      服务业基础设施建设</t>
  </si>
  <si>
    <t xml:space="preserve">      其他商业服务业等支出(项)</t>
  </si>
  <si>
    <t xml:space="preserve">  金融支出</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</si>
  <si>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</si>
  <si>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</si>
  <si>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</si>
  <si>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</si>
  <si>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</si>
  <si>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</si>
  <si>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</si>
  <si>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</si>
  <si>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</si>
  <si>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</si>
  <si>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</si>
  <si>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</si>
  <si>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</si>
  <si>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</si>
  <si>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</si>
  <si>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商业银行贷款贴息</t>
  </si>
  <si>
    <t xml:space="preserve">      补充资本金</t>
  </si>
  <si>
    <t xml:space="preserve">      风险基金补助</t>
  </si>
  <si>
    <t xml:space="preserve">      其他金融发展支出</t>
  </si>
  <si>
    <t xml:space="preserve">    金融调控支出</t>
  </si>
  <si>
    <t xml:space="preserve">      中央银行亏损补贴</t>
  </si>
  <si>
    <t xml:space="preserve">      其他金融调控支出</t>
  </si>
  <si>
    <t xml:space="preserve">    其他金融支出(款)</t>
  </si>
  <si>
    <t xml:space="preserve">      其他金融支出(项)</t>
  </si>
  <si>
    <t xml:space="preserve">  援助其他地区支出</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</si>
  <si>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</si>
  <si>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</si>
  <si>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</si>
  <si>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</si>
  <si>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</si>
  <si>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</si>
  <si>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</si>
  <si>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</si>
  <si>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</si>
  <si>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 xml:space="preserve">  自然资源海洋气象等支出</t>
  </si>
  <si>
    <t xml:space="preserve">    自然资源事务</t>
  </si>
  <si>
    <t xml:space="preserve">      自然资源规划及管理</t>
  </si>
  <si>
    <t xml:space="preserve">      自然资源利用与保护</t>
  </si>
  <si>
    <t xml:space="preserve">      自然资源社会公益服务</t>
  </si>
  <si>
    <t xml:space="preserve">      自然资源行业业务管理</t>
  </si>
  <si>
    <t xml:space="preserve">      自然资源调查与确权登记</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</si>
  <si>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</si>
  <si>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</si>
  <si>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</si>
  <si>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</si>
  <si>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</si>
  <si>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</si>
  <si>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</si>
  <si>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</si>
  <si>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</si>
  <si>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</si>
  <si>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</si>
  <si>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</si>
  <si>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</si>
  <si>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</si>
  <si>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</si>
  <si>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</si>
  <si>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 xml:space="preserve">      其他国土资源事务支出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</si>
  <si>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</si>
  <si>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</si>
  <si>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</si>
  <si>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</si>
  <si>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</si>
  <si>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</si>
  <si>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</si>
  <si>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</si>
  <si>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</si>
  <si>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</si>
  <si>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</si>
  <si>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</si>
  <si>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t>
  </si>
  <si>
    <t xml:space="preserve">      其他自然资源海洋气象等支出</t>
  </si>
  <si>
    <t xml:space="preserve">  住房保障支出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</si>
  <si>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</si>
  <si>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</si>
  <si>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</si>
  <si>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</si>
  <si>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</si>
  <si>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</si>
  <si>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</si>
  <si>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</si>
  <si>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</si>
  <si>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住房租赁市场发展</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</si>
  <si>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</si>
  <si>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</si>
  <si>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</si>
  <si>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</si>
  <si>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</si>
  <si>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</si>
  <si>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</si>
  <si>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</si>
  <si>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</si>
  <si>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 xml:space="preserve">  粮油物资储备支出</t>
  </si>
  <si>
    <t xml:space="preserve">    粮油事务</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</si>
  <si>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</si>
  <si>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</si>
  <si>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</si>
  <si>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</si>
  <si>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</si>
  <si>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</si>
  <si>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</si>
  <si>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</si>
  <si>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</si>
  <si>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</si>
  <si>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物资事务</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</si>
  <si>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</si>
  <si>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</si>
  <si>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</si>
  <si>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</si>
  <si>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</si>
  <si>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</si>
  <si>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</si>
  <si>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</si>
  <si>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</si>
  <si>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 xml:space="preserve">    能源储备</t>
  </si>
  <si>
    <t xml:space="preserve">      石油储备支出</t>
  </si>
  <si>
    <t xml:space="preserve">      天然铀能源储备</t>
  </si>
  <si>
    <t xml:space="preserve">      煤炭储备</t>
  </si>
  <si>
    <t xml:space="preserve">      其他能源储备</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</si>
  <si>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</si>
  <si>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</si>
  <si>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</si>
  <si>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</si>
  <si>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</si>
  <si>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</si>
  <si>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</si>
  <si>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</si>
  <si>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</si>
  <si>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</si>
  <si>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</si>
  <si>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</si>
  <si>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</si>
  <si>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</si>
  <si>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</si>
  <si>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</si>
  <si>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</si>
  <si>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其他重要商品储备支出</t>
  </si>
  <si>
    <t>应急管理事务</t>
  </si>
  <si>
    <t>灾害风险防治</t>
  </si>
  <si>
    <t>国务院安委会专项</t>
  </si>
  <si>
    <t>安全监管</t>
  </si>
  <si>
    <t>安全生产基础</t>
  </si>
  <si>
    <t>应急救援</t>
  </si>
  <si>
    <t>应急管理</t>
  </si>
  <si>
    <t>事业运行</t>
  </si>
  <si>
    <t>其他应急管理支出</t>
  </si>
  <si>
    <t>消防事务</t>
  </si>
  <si>
    <t>消防应急救援</t>
  </si>
  <si>
    <t>其他消防事务支出</t>
  </si>
  <si>
    <t>森林消防事务</t>
  </si>
  <si>
    <t>森林消防应急救援</t>
  </si>
  <si>
    <t>其他森林消防事务支出</t>
  </si>
  <si>
    <t>煤矿安全</t>
  </si>
  <si>
    <t>煤矿安全监察事务</t>
  </si>
  <si>
    <t>煤矿应急救援事务</t>
  </si>
  <si>
    <t>其他煤矿安全支出</t>
  </si>
  <si>
    <t>地震事务</t>
  </si>
  <si>
    <t>地震监测</t>
  </si>
  <si>
    <t>地震预测预报</t>
  </si>
  <si>
    <t>地震灾害预防</t>
  </si>
  <si>
    <t>地震应急救援</t>
  </si>
  <si>
    <t>地震环境探察</t>
  </si>
  <si>
    <t>防震减灾信息管理</t>
  </si>
  <si>
    <t>防震减灾基础管理</t>
  </si>
  <si>
    <t>地震事业机构</t>
  </si>
  <si>
    <t>其他地震事务支出</t>
  </si>
  <si>
    <t>自然灾害防治</t>
  </si>
  <si>
    <t>地质灾害防治</t>
  </si>
  <si>
    <t>森林草原防灾减灾</t>
  </si>
  <si>
    <t>其他自然资源防治支出</t>
  </si>
  <si>
    <t>自然灾害救灾及恢复重建支出</t>
  </si>
  <si>
    <t>中央自然灾害生活补助</t>
  </si>
  <si>
    <t>地方自然灾害生活补助</t>
  </si>
  <si>
    <t>自然灾害救灾补助</t>
  </si>
  <si>
    <t>自然灾害灾后重建补助</t>
  </si>
  <si>
    <t>其他自然灾害救灾及恢复重建支出</t>
  </si>
  <si>
    <t>其他灾害防治及应急管理支出</t>
  </si>
  <si>
    <t xml:space="preserve">    预备费</t>
  </si>
  <si>
    <t xml:space="preserve">    其他支出(类)</t>
  </si>
  <si>
    <t xml:space="preserve">     年初预留</t>
  </si>
  <si>
    <t xml:space="preserve">     其他支出(项)</t>
  </si>
  <si>
    <t xml:space="preserve">       其他支出</t>
  </si>
  <si>
    <t xml:space="preserve">     债务付息支出</t>
  </si>
  <si>
    <t xml:space="preserve">    中央政府国内债务付息支出</t>
  </si>
  <si>
    <t xml:space="preserve">    中央政府国外债务付息支出</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</si>
  <si>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</si>
  <si>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</si>
  <si>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</si>
  <si>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</si>
  <si>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</si>
  <si>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本级支出小计</t>
  </si>
  <si>
    <t>转移性支出</t>
  </si>
  <si>
    <t xml:space="preserve">  补助下级支出</t>
  </si>
  <si>
    <t xml:space="preserve">    专项转移支付支出</t>
  </si>
  <si>
    <t xml:space="preserve">      一般公共服务</t>
  </si>
  <si>
    <t xml:space="preserve">      外交</t>
  </si>
  <si>
    <t xml:space="preserve">      国防</t>
  </si>
  <si>
    <t xml:space="preserve">      公共安全</t>
  </si>
  <si>
    <t xml:space="preserve">      教育</t>
  </si>
  <si>
    <t xml:space="preserve">      科学技术</t>
  </si>
  <si>
    <t xml:space="preserve">      文化体育与传媒</t>
  </si>
  <si>
    <t xml:space="preserve">      社会保障和就业</t>
  </si>
  <si>
    <t xml:space="preserve">      卫生健康</t>
  </si>
  <si>
    <t xml:space="preserve">      节能环保</t>
  </si>
  <si>
    <t xml:space="preserve">      城乡社区</t>
  </si>
  <si>
    <t xml:space="preserve">      农林水</t>
  </si>
  <si>
    <t xml:space="preserve">      交通运输</t>
  </si>
  <si>
    <t xml:space="preserve">      资源勘探信息等</t>
  </si>
  <si>
    <t xml:space="preserve">      商业服务业等</t>
  </si>
  <si>
    <t xml:space="preserve">      金融</t>
  </si>
  <si>
    <t xml:space="preserve">      自然资源海洋气象等</t>
  </si>
  <si>
    <t xml:space="preserve">      住房保障</t>
  </si>
  <si>
    <t xml:space="preserve">      粮油物资储备</t>
  </si>
  <si>
    <t xml:space="preserve">      灾害防治及应急管理支出</t>
  </si>
  <si>
    <t>支出总计</t>
  </si>
  <si>
    <r>
      <rPr>
        <sz val="11"/>
        <color indexed="8"/>
        <rFont val="宋体"/>
        <family val="3"/>
        <charset val="134"/>
      </rPr>
      <t>单位：万元</t>
    </r>
  </si>
  <si>
    <t>项目</t>
  </si>
  <si>
    <t>预算数</t>
  </si>
  <si>
    <t>一、机关工资福利支出</t>
  </si>
  <si>
    <t xml:space="preserve">   工资奖金津补贴</t>
  </si>
  <si>
    <t xml:space="preserve">   社会保险缴费</t>
  </si>
  <si>
    <t xml:space="preserve">   住房公积金</t>
  </si>
  <si>
    <t xml:space="preserve">   其他工资福利支出</t>
  </si>
  <si>
    <t>二、机关商品和服务支出</t>
  </si>
  <si>
    <t xml:space="preserve">   办公经费</t>
  </si>
  <si>
    <t xml:space="preserve">   会议费</t>
  </si>
  <si>
    <t xml:space="preserve">   公务接待费</t>
  </si>
  <si>
    <t xml:space="preserve">   因公出国（境）费用</t>
  </si>
  <si>
    <t xml:space="preserve">   公务用车运行维护费</t>
  </si>
  <si>
    <t xml:space="preserve">   其他商品和服务支出</t>
  </si>
  <si>
    <t>三、对事业单位经常性补助</t>
  </si>
  <si>
    <t xml:space="preserve">   工资支出</t>
  </si>
  <si>
    <t xml:space="preserve">   商品和服务支出</t>
  </si>
  <si>
    <t xml:space="preserve">   其他对事业单位补助</t>
  </si>
  <si>
    <r>
      <rPr>
        <b/>
        <sz val="11"/>
        <color indexed="8"/>
        <rFont val="宋体"/>
        <family val="3"/>
        <charset val="134"/>
      </rPr>
      <t>四、对个人和家庭的补助</t>
    </r>
  </si>
  <si>
    <t xml:space="preserve">   助学金</t>
  </si>
  <si>
    <t xml:space="preserve">   离退休费</t>
  </si>
  <si>
    <t xml:space="preserve">   其他对个人和家庭补助</t>
  </si>
  <si>
    <r>
      <rPr>
        <b/>
        <sz val="11"/>
        <color indexed="8"/>
        <rFont val="宋体"/>
        <family val="3"/>
        <charset val="134"/>
      </rPr>
      <t>合计</t>
    </r>
  </si>
  <si>
    <t xml:space="preserve">说明：根据省财政预算编制口径，本表反映部门预算基本支出按经济分类科目情况。
</t>
  </si>
  <si>
    <t>2020年全市（汇总）政府性基金收入预算</t>
  </si>
  <si>
    <r>
      <rPr>
        <sz val="10"/>
        <rFont val="Times New Roman"/>
        <family val="1"/>
      </rPr>
      <t xml:space="preserve">   2019</t>
    </r>
    <r>
      <rPr>
        <sz val="10"/>
        <rFont val="宋体"/>
        <family val="3"/>
        <charset val="134"/>
      </rPr>
      <t>年完成数</t>
    </r>
  </si>
  <si>
    <r>
      <rPr>
        <sz val="11"/>
        <color indexed="10"/>
        <rFont val="Times New Roman"/>
        <family val="1"/>
      </rPr>
      <t>2020</t>
    </r>
    <r>
      <rPr>
        <sz val="11"/>
        <color indexed="10"/>
        <rFont val="宋体"/>
        <family val="3"/>
        <charset val="134"/>
      </rPr>
      <t>年预算数</t>
    </r>
  </si>
  <si>
    <t>一、散装水泥专项资金收入</t>
  </si>
  <si>
    <t>二、新型墙体材料专项基金收入</t>
  </si>
  <si>
    <t>三、城市公用事业附加收入</t>
  </si>
  <si>
    <t>四、国有土地收益基金收入</t>
  </si>
  <si>
    <t>五、农业土地开发资金收入</t>
  </si>
  <si>
    <t>六、国有土地使用权出让收入</t>
  </si>
  <si>
    <t xml:space="preserve">      土地出让价款收入</t>
  </si>
  <si>
    <t xml:space="preserve">      补缴的土地价款</t>
  </si>
  <si>
    <t xml:space="preserve">      其他土地出让收入</t>
  </si>
  <si>
    <t>七、小型水库移民扶助基金收入</t>
  </si>
  <si>
    <t>八、城市基础设施配套费收入</t>
  </si>
  <si>
    <t>九、车辆通行费</t>
  </si>
  <si>
    <t>十、污水处理费收入</t>
  </si>
  <si>
    <t>十一、其他政府性基金收入</t>
  </si>
  <si>
    <t>2020年全市（汇总）政府性基金支出预算</t>
  </si>
  <si>
    <r>
      <rPr>
        <sz val="11"/>
        <rFont val="Times New Roman"/>
        <family val="1"/>
      </rPr>
      <t>2019</t>
    </r>
    <r>
      <rPr>
        <sz val="11"/>
        <rFont val="宋体"/>
        <family val="3"/>
        <charset val="134"/>
      </rPr>
      <t>年完成数</t>
    </r>
  </si>
  <si>
    <r>
      <rPr>
        <sz val="11"/>
        <rFont val="Times New Roman"/>
        <family val="1"/>
      </rPr>
      <t>2020</t>
    </r>
    <r>
      <rPr>
        <sz val="11"/>
        <rFont val="宋体"/>
        <family val="3"/>
        <charset val="134"/>
      </rPr>
      <t>年预算数</t>
    </r>
  </si>
  <si>
    <t>一、文化体育与传媒支出</t>
  </si>
  <si>
    <t xml:space="preserve">    其他国家电影事业发展专项资金支出</t>
  </si>
  <si>
    <t>二、社会保障和就业支出</t>
  </si>
  <si>
    <t xml:space="preserve">    大中型水库移民后期扶持基金支出</t>
  </si>
  <si>
    <t xml:space="preserve">    小型水库移民扶助基金支出</t>
  </si>
  <si>
    <t>三、城乡社区支出</t>
  </si>
  <si>
    <t xml:space="preserve">    国有土地使用权出让收入安排的支出</t>
  </si>
  <si>
    <t xml:space="preserve">    专项债券安排的支出</t>
  </si>
  <si>
    <t xml:space="preserve">    国有土地收益基金支出</t>
  </si>
  <si>
    <t xml:space="preserve">    农业土地开发资金支出</t>
  </si>
  <si>
    <t xml:space="preserve">    城市基础设施配套费安排的支出</t>
  </si>
  <si>
    <t xml:space="preserve">    污水处理费相关支出</t>
  </si>
  <si>
    <t>四、农林水支出</t>
  </si>
  <si>
    <t xml:space="preserve">    大中型水库库区基金支出</t>
  </si>
  <si>
    <t xml:space="preserve">    国家重大水利工程建设基金支出</t>
  </si>
  <si>
    <t>五、交通运输支出</t>
  </si>
  <si>
    <t xml:space="preserve">    公路建设</t>
  </si>
  <si>
    <t>六、商业服务业等支出</t>
  </si>
  <si>
    <t xml:space="preserve">    旅游发展基金支出</t>
  </si>
  <si>
    <t>七、其他支出</t>
  </si>
  <si>
    <t xml:space="preserve">    其他政府性基金支出</t>
  </si>
  <si>
    <t xml:space="preserve">    彩票发行销售机构业务费安排的支出</t>
  </si>
  <si>
    <t xml:space="preserve">    彩票公益金安排的支出</t>
  </si>
  <si>
    <t>八、债务付息支出</t>
  </si>
  <si>
    <t xml:space="preserve">    其他政府性基金债务付息支出</t>
  </si>
  <si>
    <t>2020年市本级政府性基金收入预算</t>
  </si>
  <si>
    <t>本年收入小计</t>
  </si>
  <si>
    <t>四、上级专项转移支付</t>
  </si>
  <si>
    <t>六、调入资金——其他</t>
  </si>
  <si>
    <t>七、上年结转</t>
  </si>
  <si>
    <t>收入总计</t>
  </si>
  <si>
    <t>说明：1、根据中发〔2018〕27号文件规定，暂停土地出让收入各项政策性计提。</t>
  </si>
  <si>
    <t xml:space="preserve">     2、根据益府阅[2018]20号会议纪要，调整城市基础设施配套费收费标准，调标后收取的城市基础设施配套费中提取30%专项用于中心城区公办义务教育设施建设。</t>
  </si>
  <si>
    <t xml:space="preserve">     3、根据财政部关于将地方政府债券全部纳入预算管理、列入相应支出科目的要求，专项债务置换债券付息支出列入政府性基金预算。政府债务置换后的还本付息，仍由原债务单位承担（主要是各平台公司），通过调入资金科目调入政府性基金预算。</t>
  </si>
  <si>
    <t>2020年市本级政府性基金支出预算</t>
  </si>
  <si>
    <t xml:space="preserve">    国家电影事业发展专项资金安排的支出</t>
  </si>
  <si>
    <t xml:space="preserve">      其他国家电影事业发展专项资金支出</t>
  </si>
  <si>
    <t xml:space="preserve">      移民补助</t>
  </si>
  <si>
    <t xml:space="preserve">      基础设施建设和经济发展</t>
  </si>
  <si>
    <t xml:space="preserve">      征地和拆迁补偿支出</t>
  </si>
  <si>
    <t xml:space="preserve">      土地开发支出</t>
  </si>
  <si>
    <t xml:space="preserve">      城市建设支出</t>
  </si>
  <si>
    <t xml:space="preserve">      补助被征地农民支出</t>
  </si>
  <si>
    <t xml:space="preserve">      土地出让业务支出</t>
  </si>
  <si>
    <t xml:space="preserve">      支付破产或改制企业职工安置费</t>
  </si>
  <si>
    <t xml:space="preserve">      公共租赁住房支出</t>
  </si>
  <si>
    <t xml:space="preserve">      其他国有土地使用权出让收入安排的支出</t>
  </si>
  <si>
    <t xml:space="preserve">    城市公用事业附加安排的支出</t>
  </si>
  <si>
    <t xml:space="preserve">      其他城市公用事业附加安排的支出</t>
  </si>
  <si>
    <t xml:space="preserve">    土地储备专项债券安排支出</t>
  </si>
  <si>
    <t xml:space="preserve">      城市公共设施</t>
  </si>
  <si>
    <t xml:space="preserve">      其他城市基础设施配套费安排的支出</t>
  </si>
  <si>
    <t xml:space="preserve">   污水处理费相关支出</t>
  </si>
  <si>
    <t xml:space="preserve">     其他污水处理费相关支出</t>
  </si>
  <si>
    <t xml:space="preserve">    国家重大水利工程建设基金安排的支出</t>
  </si>
  <si>
    <t xml:space="preserve">      三峡工程后续工作</t>
  </si>
  <si>
    <t xml:space="preserve">    政府收费公路专项债务安排的支出</t>
  </si>
  <si>
    <t xml:space="preserve">    其他政府性基金及对应专项债务收入安排的支出</t>
  </si>
  <si>
    <t xml:space="preserve">      其他政府性基金债务收入安排的支出</t>
  </si>
  <si>
    <t xml:space="preserve">      福利彩票销售机构的业务费支出</t>
  </si>
  <si>
    <t xml:space="preserve">      体育彩票销售机构的业务费支出</t>
  </si>
  <si>
    <t xml:space="preserve">      彩票市场调控资金支出</t>
  </si>
  <si>
    <t xml:space="preserve">      用于社会福利的彩票公益金支出</t>
  </si>
  <si>
    <t xml:space="preserve">      用于体育事业的彩票公益金支出</t>
  </si>
  <si>
    <t xml:space="preserve">      用于残疾人事业的彩票公益金支出</t>
  </si>
  <si>
    <t>专项债券付息支出</t>
  </si>
  <si>
    <t xml:space="preserve">    地方政府专项债务付息支出</t>
  </si>
  <si>
    <t xml:space="preserve">      其他政府性基金债务付息支出</t>
  </si>
  <si>
    <t>本年支出小计</t>
  </si>
  <si>
    <t>上级专项转移支付</t>
  </si>
  <si>
    <t>置换债券付息支出</t>
  </si>
  <si>
    <t>调出资金——一般公共预算</t>
  </si>
  <si>
    <t>结转下年</t>
  </si>
  <si>
    <t xml:space="preserve">     3、根据财政部关于将地方政府债券全部纳入预算管理、列入相应支出科目的要求，专项债务置换债券付息支出列入政府性基金预算。</t>
  </si>
  <si>
    <t>2020年市本级国有资本经营预算收支预算总表</t>
  </si>
  <si>
    <r>
      <rPr>
        <b/>
        <sz val="10"/>
        <rFont val="宋体"/>
        <family val="3"/>
        <charset val="134"/>
      </rPr>
      <t>收</t>
    </r>
    <r>
      <rPr>
        <b/>
        <sz val="10"/>
        <rFont val="Times New Roman"/>
        <family val="1"/>
      </rPr>
      <t xml:space="preserve">          </t>
    </r>
    <r>
      <rPr>
        <b/>
        <sz val="10"/>
        <rFont val="宋体"/>
        <family val="3"/>
        <charset val="134"/>
      </rPr>
      <t>入</t>
    </r>
  </si>
  <si>
    <r>
      <rPr>
        <b/>
        <sz val="10"/>
        <rFont val="宋体"/>
        <family val="3"/>
        <charset val="134"/>
      </rPr>
      <t>支</t>
    </r>
    <r>
      <rPr>
        <b/>
        <sz val="10"/>
        <rFont val="Times New Roman"/>
        <family val="1"/>
      </rPr>
      <t xml:space="preserve">          </t>
    </r>
    <r>
      <rPr>
        <b/>
        <sz val="10"/>
        <rFont val="宋体"/>
        <family val="3"/>
        <charset val="134"/>
      </rPr>
      <t>出</t>
    </r>
  </si>
  <si>
    <r>
      <rPr>
        <sz val="11"/>
        <rFont val="宋体"/>
        <family val="3"/>
        <charset val="134"/>
      </rPr>
      <t>项</t>
    </r>
    <r>
      <rPr>
        <sz val="11"/>
        <rFont val="Times New Roman"/>
        <family val="1"/>
      </rPr>
      <t xml:space="preserve">        </t>
    </r>
    <r>
      <rPr>
        <sz val="11"/>
        <rFont val="宋体"/>
        <family val="3"/>
        <charset val="134"/>
      </rPr>
      <t>目</t>
    </r>
  </si>
  <si>
    <t xml:space="preserve">    石油石化企业利润收入</t>
  </si>
  <si>
    <t xml:space="preserve">    1、国有资本经营预算调出资金</t>
  </si>
  <si>
    <t>上年结转</t>
  </si>
  <si>
    <r>
      <rPr>
        <b/>
        <sz val="11"/>
        <rFont val="宋体"/>
        <family val="3"/>
        <charset val="134"/>
      </rPr>
      <t>收</t>
    </r>
    <r>
      <rPr>
        <b/>
        <sz val="11"/>
        <rFont val="Times New Roman"/>
        <family val="1"/>
      </rPr>
      <t xml:space="preserve"> </t>
    </r>
    <r>
      <rPr>
        <b/>
        <sz val="11"/>
        <rFont val="宋体"/>
        <family val="3"/>
        <charset val="134"/>
      </rPr>
      <t>入</t>
    </r>
    <r>
      <rPr>
        <b/>
        <sz val="11"/>
        <rFont val="Times New Roman"/>
        <family val="1"/>
      </rPr>
      <t xml:space="preserve"> </t>
    </r>
    <r>
      <rPr>
        <b/>
        <sz val="11"/>
        <rFont val="宋体"/>
        <family val="3"/>
        <charset val="134"/>
      </rPr>
      <t>总</t>
    </r>
    <r>
      <rPr>
        <b/>
        <sz val="11"/>
        <rFont val="Times New Roman"/>
        <family val="1"/>
      </rPr>
      <t xml:space="preserve"> </t>
    </r>
    <r>
      <rPr>
        <b/>
        <sz val="11"/>
        <rFont val="宋体"/>
        <family val="3"/>
        <charset val="134"/>
      </rPr>
      <t>计</t>
    </r>
  </si>
  <si>
    <r>
      <rPr>
        <b/>
        <sz val="11"/>
        <rFont val="宋体"/>
        <family val="3"/>
        <charset val="134"/>
      </rPr>
      <t>支</t>
    </r>
    <r>
      <rPr>
        <b/>
        <sz val="11"/>
        <rFont val="Times New Roman"/>
        <family val="1"/>
      </rPr>
      <t xml:space="preserve"> </t>
    </r>
    <r>
      <rPr>
        <b/>
        <sz val="11"/>
        <rFont val="宋体"/>
        <family val="3"/>
        <charset val="134"/>
      </rPr>
      <t>出</t>
    </r>
    <r>
      <rPr>
        <b/>
        <sz val="11"/>
        <rFont val="Times New Roman"/>
        <family val="1"/>
      </rPr>
      <t xml:space="preserve"> </t>
    </r>
    <r>
      <rPr>
        <b/>
        <sz val="11"/>
        <rFont val="宋体"/>
        <family val="3"/>
        <charset val="134"/>
      </rPr>
      <t>总</t>
    </r>
    <r>
      <rPr>
        <b/>
        <sz val="11"/>
        <rFont val="Times New Roman"/>
        <family val="1"/>
      </rPr>
      <t xml:space="preserve"> </t>
    </r>
    <r>
      <rPr>
        <b/>
        <sz val="11"/>
        <rFont val="宋体"/>
        <family val="3"/>
        <charset val="134"/>
      </rPr>
      <t>计</t>
    </r>
  </si>
  <si>
    <t>2020年市本级国有资本经营预算收入明细表</t>
  </si>
  <si>
    <t xml:space="preserve">               单位：万元</t>
  </si>
  <si>
    <t>科目名称／企业</t>
  </si>
  <si>
    <t xml:space="preserve">     投资服务企业利润收入</t>
  </si>
  <si>
    <t>益阳市城市建设投资开发有限责任公司</t>
  </si>
  <si>
    <t>益阳市交通发展投资有限责任公司</t>
  </si>
  <si>
    <t>益阳市两型建设投资有限公司</t>
  </si>
  <si>
    <t>益阳市银湘国有资产经营有限公司</t>
  </si>
  <si>
    <t>益阳市银城大市场房地产开发置业有限公司</t>
  </si>
  <si>
    <t>益阳市融资担保有限责任公司</t>
  </si>
  <si>
    <r>
      <rPr>
        <sz val="10"/>
        <rFont val="Times New Roman"/>
        <family val="1"/>
      </rPr>
      <t xml:space="preserve">          </t>
    </r>
    <r>
      <rPr>
        <sz val="10"/>
        <rFont val="宋体"/>
        <family val="3"/>
        <charset val="134"/>
      </rPr>
      <t>国有控股公司股利、股息收入</t>
    </r>
  </si>
  <si>
    <r>
      <rPr>
        <sz val="10"/>
        <rFont val="Times New Roman"/>
        <family val="1"/>
      </rPr>
      <t xml:space="preserve">          </t>
    </r>
    <r>
      <rPr>
        <sz val="10"/>
        <rFont val="宋体"/>
        <family val="3"/>
        <charset val="134"/>
      </rPr>
      <t>国有参股公司股利、股息收入</t>
    </r>
  </si>
  <si>
    <r>
      <rPr>
        <sz val="10"/>
        <rFont val="Times New Roman"/>
        <family val="1"/>
      </rPr>
      <t xml:space="preserve">          </t>
    </r>
    <r>
      <rPr>
        <sz val="10"/>
        <rFont val="宋体"/>
        <family val="3"/>
        <charset val="134"/>
      </rPr>
      <t>其他国有资本经营预算企业股利、股息收入</t>
    </r>
  </si>
  <si>
    <t xml:space="preserve">    其他国有股减持收入</t>
  </si>
  <si>
    <r>
      <rPr>
        <sz val="10"/>
        <rFont val="Times New Roman"/>
        <family val="1"/>
      </rPr>
      <t xml:space="preserve">          </t>
    </r>
    <r>
      <rPr>
        <sz val="10"/>
        <rFont val="宋体"/>
        <family val="3"/>
        <charset val="134"/>
      </rPr>
      <t>国有股权、股份转让收入</t>
    </r>
  </si>
  <si>
    <r>
      <rPr>
        <sz val="10"/>
        <rFont val="Times New Roman"/>
        <family val="1"/>
      </rPr>
      <t xml:space="preserve">          </t>
    </r>
    <r>
      <rPr>
        <sz val="10"/>
        <rFont val="宋体"/>
        <family val="3"/>
        <charset val="134"/>
      </rPr>
      <t>国有独资企业产权转让收入</t>
    </r>
  </si>
  <si>
    <r>
      <rPr>
        <sz val="10"/>
        <rFont val="Times New Roman"/>
        <family val="1"/>
      </rPr>
      <t xml:space="preserve">          </t>
    </r>
    <r>
      <rPr>
        <sz val="10"/>
        <rFont val="宋体"/>
        <family val="3"/>
        <charset val="134"/>
      </rPr>
      <t>其他国有资本经营预算企业产权转让收入</t>
    </r>
  </si>
  <si>
    <r>
      <rPr>
        <sz val="10"/>
        <rFont val="Times New Roman"/>
        <family val="1"/>
      </rPr>
      <t xml:space="preserve">         </t>
    </r>
    <r>
      <rPr>
        <sz val="10"/>
        <rFont val="宋体"/>
        <family val="3"/>
        <charset val="134"/>
      </rPr>
      <t>国有股权、股份清算收入</t>
    </r>
  </si>
  <si>
    <r>
      <rPr>
        <sz val="10"/>
        <rFont val="Times New Roman"/>
        <family val="1"/>
      </rPr>
      <t xml:space="preserve">         </t>
    </r>
    <r>
      <rPr>
        <sz val="10"/>
        <rFont val="宋体"/>
        <family val="3"/>
        <charset val="134"/>
      </rPr>
      <t>国有独资企业清算收入</t>
    </r>
  </si>
  <si>
    <r>
      <rPr>
        <sz val="10"/>
        <rFont val="Times New Roman"/>
        <family val="1"/>
      </rPr>
      <t xml:space="preserve">         </t>
    </r>
    <r>
      <rPr>
        <sz val="10"/>
        <rFont val="宋体"/>
        <family val="3"/>
        <charset val="134"/>
      </rPr>
      <t>其他国有资本经营预算企业清算收入</t>
    </r>
  </si>
  <si>
    <t>五、其他国有资本经营预算收入</t>
  </si>
  <si>
    <t>……</t>
  </si>
  <si>
    <r>
      <rPr>
        <b/>
        <sz val="10"/>
        <rFont val="Times New Roman"/>
        <family val="1"/>
      </rPr>
      <t xml:space="preserve"> </t>
    </r>
    <r>
      <rPr>
        <b/>
        <sz val="10"/>
        <rFont val="宋体"/>
        <family val="3"/>
        <charset val="134"/>
      </rPr>
      <t>合</t>
    </r>
    <r>
      <rPr>
        <b/>
        <sz val="10"/>
        <rFont val="Times New Roman"/>
        <family val="1"/>
      </rPr>
      <t xml:space="preserve">        </t>
    </r>
    <r>
      <rPr>
        <b/>
        <sz val="10"/>
        <rFont val="宋体"/>
        <family val="3"/>
        <charset val="134"/>
      </rPr>
      <t>计</t>
    </r>
  </si>
  <si>
    <t>2020年市本级国有资本经营预算支出总表</t>
  </si>
  <si>
    <t>科目名称（功能）</t>
  </si>
  <si>
    <t>小计</t>
  </si>
  <si>
    <t>资本性支出</t>
  </si>
  <si>
    <t>费用性支出</t>
  </si>
  <si>
    <t>一、补充社会保障基金支出</t>
  </si>
  <si>
    <t>二、解决历史遗留问题及改革成本支出</t>
  </si>
  <si>
    <t>三、国有企业资本金注入</t>
  </si>
  <si>
    <t>四、国有企业政策补贴</t>
  </si>
  <si>
    <t>五、其他国有资本经营预算支出</t>
  </si>
  <si>
    <t>益阳市交通发展有限责任公司</t>
  </si>
  <si>
    <t>六、国有资本经营预算调出资金</t>
  </si>
  <si>
    <r>
      <rPr>
        <b/>
        <sz val="10"/>
        <rFont val="宋体"/>
        <family val="3"/>
        <charset val="134"/>
      </rPr>
      <t>合</t>
    </r>
    <r>
      <rPr>
        <b/>
        <sz val="10"/>
        <rFont val="Times New Roman"/>
        <family val="1"/>
      </rPr>
      <t xml:space="preserve">      </t>
    </r>
    <r>
      <rPr>
        <b/>
        <sz val="10"/>
        <rFont val="宋体"/>
        <family val="3"/>
        <charset val="134"/>
      </rPr>
      <t>计</t>
    </r>
  </si>
  <si>
    <t>2020年市本级社会保险基金预算总表</t>
  </si>
  <si>
    <t>说明：根据省里要求，企业养老保险省级统筹后，市本级“保险费收入”5.8亿元先上解省级，再由省级按月拨付到本级企业养老支出户。</t>
  </si>
  <si>
    <t>项         目</t>
  </si>
  <si>
    <t>2019年预计执行数</t>
  </si>
  <si>
    <t>项       目</t>
  </si>
  <si>
    <t>一、基本养老保险费收入</t>
  </si>
  <si>
    <t>一、基本养老金支出</t>
  </si>
  <si>
    <t>二、利息收入</t>
  </si>
  <si>
    <t>二、医疗补助金支出</t>
  </si>
  <si>
    <t>三、财政补贴收入</t>
  </si>
  <si>
    <t>三、丧葬抚恤补助支出</t>
  </si>
  <si>
    <t>四、转移收入</t>
  </si>
  <si>
    <t>四、转移支出</t>
  </si>
  <si>
    <t>五、上级补助收入</t>
  </si>
  <si>
    <t>五、补助下级支出</t>
  </si>
  <si>
    <t>六、下级上解收入</t>
  </si>
  <si>
    <t>六、上解上级支出</t>
  </si>
  <si>
    <t>七、其他收入</t>
  </si>
  <si>
    <t>八、本年收入合计</t>
  </si>
  <si>
    <t>八、本年支出合计</t>
  </si>
  <si>
    <t>×</t>
  </si>
  <si>
    <t>九、本年收支结余</t>
  </si>
  <si>
    <t>九、上年结余</t>
  </si>
  <si>
    <t>十、年末滚存结余</t>
  </si>
  <si>
    <t>总        计</t>
  </si>
  <si>
    <t>二、转移支出</t>
  </si>
  <si>
    <t>三、补助下级支出</t>
  </si>
  <si>
    <t>四、上解上级支出</t>
  </si>
  <si>
    <t>五、其他支出</t>
  </si>
  <si>
    <t>六、本年支出合计</t>
  </si>
  <si>
    <t>七、本年收支结余</t>
  </si>
  <si>
    <t>八、年末滚存结余</t>
  </si>
  <si>
    <t>项           目</t>
  </si>
  <si>
    <t>一、失业保险费收入</t>
  </si>
  <si>
    <t>一、失业保险金支出</t>
  </si>
  <si>
    <t>四、支能提升补贴支出</t>
  </si>
  <si>
    <t>五、稳岗补贴支出</t>
  </si>
  <si>
    <t>六、其他费用支出</t>
  </si>
  <si>
    <t>七、转移支出</t>
  </si>
  <si>
    <t>八、补助下级支出</t>
  </si>
  <si>
    <t>九、上解上级支出</t>
  </si>
  <si>
    <t>十、其他支出</t>
  </si>
  <si>
    <t>十一、本年支出合计</t>
  </si>
  <si>
    <t>十二、本年收支结余</t>
  </si>
  <si>
    <t>十三、年末滚存结余</t>
  </si>
  <si>
    <t>2020年市本级职工医疗（含生育）保险基金预算表</t>
  </si>
  <si>
    <t>项    目</t>
  </si>
  <si>
    <t>基本医疗保险统筹基金</t>
  </si>
  <si>
    <t>医疗保险个人账户基金</t>
  </si>
  <si>
    <t>一、基本医疗保险费收入</t>
  </si>
  <si>
    <t>一、基本医疗保险待遇支出</t>
  </si>
  <si>
    <t>二、其他支出</t>
  </si>
  <si>
    <t>三、转移支出</t>
  </si>
  <si>
    <t>四、其他收入</t>
  </si>
  <si>
    <t>四、补助下级支出</t>
  </si>
  <si>
    <t>五、转移收入</t>
  </si>
  <si>
    <t>五、上解上级支出</t>
  </si>
  <si>
    <t>六、上级补助收入</t>
  </si>
  <si>
    <t>七、下级上解收入</t>
  </si>
  <si>
    <t>总   计</t>
  </si>
  <si>
    <t>总    计</t>
  </si>
  <si>
    <t>一、工伤保险费收入</t>
  </si>
  <si>
    <t>一、工伤保险待遇支出</t>
  </si>
  <si>
    <t>二、劳动能力鉴定支出</t>
  </si>
  <si>
    <t>三、工伤预防费用支出</t>
  </si>
  <si>
    <t>五、其他收入</t>
  </si>
  <si>
    <t>六、补助下级支出</t>
  </si>
  <si>
    <t>七、上解上级支出</t>
  </si>
  <si>
    <t>十、上年结余</t>
  </si>
  <si>
    <r>
      <rPr>
        <sz val="11"/>
        <rFont val="宋体"/>
        <family val="3"/>
        <charset val="134"/>
      </rPr>
      <t>项目</t>
    </r>
  </si>
  <si>
    <r>
      <rPr>
        <sz val="11"/>
        <rFont val="宋体"/>
        <family val="3"/>
        <charset val="134"/>
      </rPr>
      <t>预算数</t>
    </r>
  </si>
  <si>
    <t>备注</t>
  </si>
  <si>
    <r>
      <rPr>
        <b/>
        <sz val="11"/>
        <rFont val="宋体"/>
        <family val="3"/>
        <charset val="134"/>
      </rPr>
      <t>合计</t>
    </r>
  </si>
  <si>
    <t>一、市对区税收返还</t>
  </si>
  <si>
    <t>中央和省税收返还，省直接分配到各区。</t>
  </si>
  <si>
    <r>
      <rPr>
        <sz val="11"/>
        <rFont val="宋体"/>
        <family val="3"/>
        <charset val="134"/>
      </rPr>
      <t>增值税（含营改增）基数返还</t>
    </r>
  </si>
  <si>
    <r>
      <rPr>
        <sz val="11"/>
        <rFont val="宋体"/>
        <family val="3"/>
        <charset val="134"/>
      </rPr>
      <t>消费税基数返还</t>
    </r>
  </si>
  <si>
    <r>
      <rPr>
        <sz val="11"/>
        <rFont val="宋体"/>
        <family val="3"/>
        <charset val="134"/>
      </rPr>
      <t>所得税基数返还</t>
    </r>
  </si>
  <si>
    <r>
      <rPr>
        <sz val="11"/>
        <rFont val="宋体"/>
        <family val="3"/>
        <charset val="134"/>
      </rPr>
      <t>成品油价格和税费改革返还</t>
    </r>
  </si>
  <si>
    <r>
      <rPr>
        <sz val="11"/>
        <rFont val="宋体"/>
        <family val="3"/>
        <charset val="134"/>
      </rPr>
      <t>其他税收返还</t>
    </r>
  </si>
  <si>
    <t>营改增体制调整税收返还</t>
  </si>
  <si>
    <t>二、市对区一般性转移支付</t>
  </si>
  <si>
    <t>市级财力安排</t>
  </si>
  <si>
    <t>三、市对区专项转移支付</t>
  </si>
  <si>
    <t>2020年税收返还分地区表</t>
  </si>
  <si>
    <t>地区</t>
  </si>
  <si>
    <t>赫山区</t>
  </si>
  <si>
    <t>资阳区</t>
  </si>
  <si>
    <t>大通湖区</t>
  </si>
  <si>
    <t>一、城乡社区支出</t>
  </si>
  <si>
    <t>　    其他国有土地收益基金支出</t>
  </si>
  <si>
    <t>二、资源勘探信息等支出</t>
  </si>
  <si>
    <t xml:space="preserve">    新型墙体材料专项基金支出</t>
  </si>
  <si>
    <t xml:space="preserve">      其他新型墙体材料专项基金支出</t>
  </si>
  <si>
    <t>三、其他支出</t>
  </si>
  <si>
    <t>专项转移支付支出合计</t>
  </si>
  <si>
    <t>2020年政府性基金预算市对区专项转移支付分地区表</t>
  </si>
  <si>
    <t>单位：亿元</t>
  </si>
  <si>
    <t>限额</t>
  </si>
  <si>
    <t>余额</t>
  </si>
  <si>
    <t>益阳市</t>
  </si>
  <si>
    <t>其中：纯本级</t>
  </si>
  <si>
    <t>注：限额为2019年省厅核定的限额，余额为2019年底初步审核数，均暂未经省厅最终审核认定。</t>
  </si>
  <si>
    <t>项目名称</t>
  </si>
  <si>
    <t>2020年
预算数</t>
  </si>
  <si>
    <t>一、教育强市专项</t>
  </si>
  <si>
    <t>二、科技支出</t>
  </si>
  <si>
    <t>（一）科普经费</t>
  </si>
  <si>
    <t>（二）科技专项支出</t>
  </si>
  <si>
    <r>
      <rPr>
        <sz val="12"/>
        <rFont val="Times New Roman"/>
        <family val="1"/>
      </rPr>
      <t>1</t>
    </r>
    <r>
      <rPr>
        <sz val="12"/>
        <rFont val="宋体"/>
        <family val="3"/>
        <charset val="134"/>
      </rPr>
      <t>、科技工作经费支出</t>
    </r>
  </si>
  <si>
    <t>2、科技计划专项资金和科技成果转化基金</t>
  </si>
  <si>
    <t>3、科技成果转化奖励</t>
  </si>
  <si>
    <t>三、文化体育与传媒</t>
  </si>
  <si>
    <r>
      <rPr>
        <sz val="12"/>
        <rFont val="Times New Roman"/>
        <family val="1"/>
      </rPr>
      <t>1</t>
    </r>
    <r>
      <rPr>
        <sz val="12"/>
        <color indexed="8"/>
        <rFont val="宋体"/>
        <family val="3"/>
        <charset val="134"/>
      </rPr>
      <t>、送戏下乡、演艺惠民活动经费及周末广场电影</t>
    </r>
  </si>
  <si>
    <r>
      <rPr>
        <sz val="12"/>
        <rFont val="Times New Roman"/>
        <family val="1"/>
      </rPr>
      <t>2</t>
    </r>
    <r>
      <rPr>
        <sz val="12"/>
        <color indexed="8"/>
        <rFont val="宋体"/>
        <family val="3"/>
        <charset val="134"/>
      </rPr>
      <t>、民办博物馆免费开放补助资金</t>
    </r>
  </si>
  <si>
    <r>
      <rPr>
        <sz val="12"/>
        <rFont val="Times New Roman"/>
        <family val="1"/>
      </rPr>
      <t>3</t>
    </r>
    <r>
      <rPr>
        <sz val="12"/>
        <color indexed="8"/>
        <rFont val="宋体"/>
        <family val="3"/>
        <charset val="134"/>
      </rPr>
      <t>、农村文化建设资金</t>
    </r>
  </si>
  <si>
    <t>四、社会保障与就业</t>
  </si>
  <si>
    <t>1、市级社会保障配套支出</t>
  </si>
  <si>
    <r>
      <rPr>
        <sz val="12"/>
        <rFont val="宋体"/>
        <family val="3"/>
        <charset val="134"/>
      </rPr>
      <t xml:space="preserve">  （</t>
    </r>
    <r>
      <rPr>
        <sz val="12"/>
        <rFont val="Times New Roman"/>
        <family val="1"/>
      </rPr>
      <t>1</t>
    </r>
    <r>
      <rPr>
        <sz val="12"/>
        <rFont val="宋体"/>
        <family val="3"/>
        <charset val="134"/>
      </rPr>
      <t>）</t>
    </r>
    <r>
      <rPr>
        <sz val="12"/>
        <color rgb="FF000000"/>
        <rFont val="宋体"/>
        <family val="3"/>
        <charset val="134"/>
      </rPr>
      <t>市属国有企业改革社保补贴</t>
    </r>
  </si>
  <si>
    <r>
      <rPr>
        <sz val="12"/>
        <rFont val="Times New Roman"/>
        <family val="1"/>
      </rPr>
      <t xml:space="preserve">   </t>
    </r>
    <r>
      <rPr>
        <sz val="12"/>
        <rFont val="宋体"/>
        <family val="3"/>
        <charset val="134"/>
      </rPr>
      <t>（</t>
    </r>
    <r>
      <rPr>
        <sz val="12"/>
        <rFont val="Times New Roman"/>
        <family val="1"/>
      </rPr>
      <t>2</t>
    </r>
    <r>
      <rPr>
        <sz val="12"/>
        <rFont val="宋体"/>
        <family val="3"/>
        <charset val="134"/>
      </rPr>
      <t>）同级财政补助（企业养老市级配套资金）</t>
    </r>
  </si>
  <si>
    <r>
      <rPr>
        <sz val="12"/>
        <rFont val="宋体"/>
        <family val="3"/>
        <charset val="134"/>
      </rPr>
      <t xml:space="preserve">  （</t>
    </r>
    <r>
      <rPr>
        <sz val="12"/>
        <rFont val="Times New Roman"/>
        <family val="1"/>
      </rPr>
      <t>3</t>
    </r>
    <r>
      <rPr>
        <sz val="12"/>
        <rFont val="宋体"/>
        <family val="3"/>
        <charset val="134"/>
      </rPr>
      <t>）</t>
    </r>
    <r>
      <rPr>
        <sz val="12"/>
        <color rgb="FF000000"/>
        <rFont val="宋体"/>
        <family val="3"/>
        <charset val="134"/>
      </rPr>
      <t>市本级企业军转干部解困资金</t>
    </r>
  </si>
  <si>
    <r>
      <rPr>
        <sz val="12"/>
        <rFont val="Times New Roman"/>
        <family val="1"/>
      </rPr>
      <t>2</t>
    </r>
    <r>
      <rPr>
        <sz val="12"/>
        <color indexed="8"/>
        <rFont val="宋体"/>
        <family val="3"/>
        <charset val="134"/>
      </rPr>
      <t>、国有农垦企业职工养老保险补助</t>
    </r>
  </si>
  <si>
    <r>
      <rPr>
        <sz val="12"/>
        <rFont val="Times New Roman"/>
        <family val="1"/>
      </rPr>
      <t>3</t>
    </r>
    <r>
      <rPr>
        <sz val="12"/>
        <color rgb="FF000000"/>
        <rFont val="宋体"/>
        <family val="3"/>
        <charset val="134"/>
      </rPr>
      <t>、企业离休干部相关支出</t>
    </r>
  </si>
  <si>
    <r>
      <rPr>
        <sz val="12"/>
        <rFont val="Times New Roman"/>
        <family val="1"/>
      </rPr>
      <t>4</t>
    </r>
    <r>
      <rPr>
        <sz val="12"/>
        <color rgb="FF000000"/>
        <rFont val="宋体"/>
        <family val="3"/>
        <charset val="134"/>
      </rPr>
      <t>、</t>
    </r>
    <r>
      <rPr>
        <sz val="12"/>
        <color rgb="FF000000"/>
        <rFont val="Times New Roman"/>
        <family val="1"/>
      </rPr>
      <t>1953</t>
    </r>
    <r>
      <rPr>
        <sz val="12"/>
        <color rgb="FF000000"/>
        <rFont val="宋体"/>
        <family val="3"/>
        <charset val="134"/>
      </rPr>
      <t>年前参军企业退休人员生活困难补助</t>
    </r>
  </si>
  <si>
    <r>
      <rPr>
        <sz val="12"/>
        <rFont val="Times New Roman"/>
        <family val="1"/>
      </rPr>
      <t>5</t>
    </r>
    <r>
      <rPr>
        <sz val="12"/>
        <color rgb="FF000000"/>
        <rFont val="宋体"/>
        <family val="3"/>
        <charset val="134"/>
      </rPr>
      <t>、市直建国初期参加工作的企业退休干部增发生活补贴</t>
    </r>
  </si>
  <si>
    <r>
      <rPr>
        <sz val="12"/>
        <rFont val="Times New Roman"/>
        <family val="1"/>
      </rPr>
      <t>6</t>
    </r>
    <r>
      <rPr>
        <sz val="12"/>
        <color rgb="FF000000"/>
        <rFont val="宋体"/>
        <family val="3"/>
        <charset val="134"/>
      </rPr>
      <t>、</t>
    </r>
    <r>
      <rPr>
        <sz val="12"/>
        <color rgb="FF000000"/>
        <rFont val="Times New Roman"/>
        <family val="1"/>
      </rPr>
      <t>60</t>
    </r>
    <r>
      <rPr>
        <sz val="12"/>
        <color rgb="FF000000"/>
        <rFont val="宋体"/>
        <family val="3"/>
        <charset val="134"/>
      </rPr>
      <t>年代精减退职老职工生活救济</t>
    </r>
  </si>
  <si>
    <r>
      <rPr>
        <sz val="12"/>
        <rFont val="Times New Roman"/>
        <family val="1"/>
      </rPr>
      <t>7</t>
    </r>
    <r>
      <rPr>
        <sz val="12"/>
        <color rgb="FF000000"/>
        <rFont val="宋体"/>
        <family val="3"/>
        <charset val="134"/>
      </rPr>
      <t>、建国前老工人补贴（企业养老保险处代发）</t>
    </r>
  </si>
  <si>
    <r>
      <rPr>
        <sz val="12"/>
        <rFont val="Times New Roman"/>
        <family val="1"/>
      </rPr>
      <t>8</t>
    </r>
    <r>
      <rPr>
        <sz val="12"/>
        <rFont val="宋体"/>
        <family val="3"/>
        <charset val="134"/>
      </rPr>
      <t>、城乡特困人员生活费与护理费</t>
    </r>
  </si>
  <si>
    <r>
      <rPr>
        <sz val="12"/>
        <rFont val="Times New Roman"/>
        <family val="1"/>
      </rPr>
      <t>9</t>
    </r>
    <r>
      <rPr>
        <sz val="12"/>
        <color rgb="FF000000"/>
        <rFont val="宋体"/>
        <family val="3"/>
        <charset val="134"/>
      </rPr>
      <t>、低收入群体临时价格补贴</t>
    </r>
  </si>
  <si>
    <r>
      <rPr>
        <sz val="12"/>
        <rFont val="Times New Roman"/>
        <family val="1"/>
      </rPr>
      <t>10</t>
    </r>
    <r>
      <rPr>
        <sz val="12"/>
        <color rgb="FF000000"/>
        <rFont val="宋体"/>
        <family val="3"/>
        <charset val="134"/>
      </rPr>
      <t>、市级城乡低保补助资金</t>
    </r>
  </si>
  <si>
    <r>
      <rPr>
        <sz val="12"/>
        <rFont val="Times New Roman"/>
        <family val="1"/>
      </rPr>
      <t>11</t>
    </r>
    <r>
      <rPr>
        <sz val="12"/>
        <color rgb="FF000000"/>
        <rFont val="宋体"/>
        <family val="3"/>
        <charset val="134"/>
      </rPr>
      <t>、城乡义务兵家庭优待金</t>
    </r>
  </si>
  <si>
    <t>12、退伍安置（待安生活费）</t>
  </si>
  <si>
    <t>13、退伍安置（地方一次性补助金）</t>
  </si>
  <si>
    <r>
      <rPr>
        <sz val="12"/>
        <rFont val="Times New Roman"/>
        <family val="1"/>
      </rPr>
      <t>14</t>
    </r>
    <r>
      <rPr>
        <sz val="12"/>
        <color rgb="FF000000"/>
        <rFont val="宋体"/>
        <family val="3"/>
        <charset val="134"/>
      </rPr>
      <t>、城乡居民养老保险配套</t>
    </r>
  </si>
  <si>
    <r>
      <rPr>
        <sz val="12"/>
        <rFont val="宋体"/>
        <family val="3"/>
        <charset val="134"/>
      </rPr>
      <t>（</t>
    </r>
    <r>
      <rPr>
        <sz val="12"/>
        <rFont val="Times New Roman"/>
        <family val="1"/>
      </rPr>
      <t>1</t>
    </r>
    <r>
      <rPr>
        <sz val="12"/>
        <rFont val="宋体"/>
        <family val="3"/>
        <charset val="134"/>
      </rPr>
      <t>）城乡居民养老保险基础养老金补助配套</t>
    </r>
  </si>
  <si>
    <t>（2）城乡居民养老保险缴费补助配套</t>
  </si>
  <si>
    <r>
      <rPr>
        <sz val="12"/>
        <rFont val="Times New Roman"/>
        <family val="1"/>
      </rPr>
      <t>15</t>
    </r>
    <r>
      <rPr>
        <sz val="12"/>
        <color rgb="FF000000"/>
        <rFont val="宋体"/>
        <family val="3"/>
        <charset val="134"/>
      </rPr>
      <t>、残疾人两项补贴（重度残疾人护理补贴困难残疾人生活补贴）</t>
    </r>
  </si>
  <si>
    <r>
      <rPr>
        <sz val="12"/>
        <rFont val="Times New Roman"/>
        <family val="1"/>
      </rPr>
      <t>16</t>
    </r>
    <r>
      <rPr>
        <sz val="12"/>
        <rFont val="宋体"/>
        <family val="3"/>
        <charset val="134"/>
      </rPr>
      <t>、特一等伤残军人生活补助护理费、在乡复退军人生活补助（优抚对象抚恤经费（含特一等伤残军人生活补助护理费、在乡复退军人生活补助、带病回乡退伍军人补助、参战涉核退役人员补助等））</t>
    </r>
  </si>
  <si>
    <r>
      <rPr>
        <sz val="12"/>
        <rFont val="Times New Roman"/>
        <family val="1"/>
      </rPr>
      <t>17</t>
    </r>
    <r>
      <rPr>
        <sz val="12"/>
        <color rgb="FF000000"/>
        <rFont val="宋体"/>
        <family val="3"/>
        <charset val="134"/>
      </rPr>
      <t>、孤儿基本生活补助</t>
    </r>
  </si>
  <si>
    <r>
      <rPr>
        <sz val="12"/>
        <rFont val="Times New Roman"/>
        <family val="1"/>
      </rPr>
      <t>18</t>
    </r>
    <r>
      <rPr>
        <sz val="12"/>
        <color rgb="FF000000"/>
        <rFont val="宋体"/>
        <family val="3"/>
        <charset val="134"/>
      </rPr>
      <t>、春节慰问经费</t>
    </r>
  </si>
  <si>
    <r>
      <rPr>
        <sz val="12"/>
        <rFont val="Times New Roman"/>
        <family val="1"/>
      </rPr>
      <t>19</t>
    </r>
    <r>
      <rPr>
        <sz val="12"/>
        <color rgb="FF000000"/>
        <rFont val="宋体"/>
        <family val="3"/>
        <charset val="134"/>
      </rPr>
      <t>、穆斯林群众肉食补贴</t>
    </r>
  </si>
  <si>
    <r>
      <rPr>
        <sz val="12"/>
        <rFont val="Times New Roman"/>
        <family val="1"/>
      </rPr>
      <t>20</t>
    </r>
    <r>
      <rPr>
        <sz val="12"/>
        <color rgb="FF000000"/>
        <rFont val="宋体"/>
        <family val="3"/>
        <charset val="134"/>
      </rPr>
      <t>、农民工工资应急周转金</t>
    </r>
  </si>
  <si>
    <r>
      <rPr>
        <sz val="12"/>
        <rFont val="Times New Roman"/>
        <family val="1"/>
      </rPr>
      <t>21</t>
    </r>
    <r>
      <rPr>
        <sz val="12"/>
        <color rgb="FF000000"/>
        <rFont val="宋体"/>
        <family val="3"/>
        <charset val="134"/>
      </rPr>
      <t>、农村危房改造</t>
    </r>
  </si>
  <si>
    <r>
      <rPr>
        <sz val="12"/>
        <rFont val="Times New Roman"/>
        <family val="1"/>
      </rPr>
      <t>22</t>
    </r>
    <r>
      <rPr>
        <sz val="12"/>
        <color rgb="FF000000"/>
        <rFont val="宋体"/>
        <family val="3"/>
        <charset val="134"/>
      </rPr>
      <t>、防灾减灾救灾及应急专项（含宣传培训、救灾物资存储管理、转运等）</t>
    </r>
  </si>
  <si>
    <r>
      <rPr>
        <sz val="12"/>
        <rFont val="Times New Roman"/>
        <family val="1"/>
      </rPr>
      <t>23</t>
    </r>
    <r>
      <rPr>
        <sz val="12"/>
        <color rgb="FF000000"/>
        <rFont val="宋体"/>
        <family val="3"/>
        <charset val="134"/>
      </rPr>
      <t>、助保贷款财政贴息</t>
    </r>
  </si>
  <si>
    <t>五、医疗卫生与计划生育</t>
  </si>
  <si>
    <r>
      <rPr>
        <sz val="12"/>
        <rFont val="Times New Roman"/>
        <family val="1"/>
      </rPr>
      <t>1</t>
    </r>
    <r>
      <rPr>
        <sz val="12"/>
        <color indexed="8"/>
        <rFont val="宋体"/>
        <family val="3"/>
        <charset val="134"/>
      </rPr>
      <t>、基本公共卫生服务均等化</t>
    </r>
  </si>
  <si>
    <r>
      <rPr>
        <sz val="12"/>
        <rFont val="Times New Roman"/>
        <family val="1"/>
      </rPr>
      <t>2</t>
    </r>
    <r>
      <rPr>
        <sz val="12"/>
        <color indexed="8"/>
        <rFont val="宋体"/>
        <family val="3"/>
        <charset val="134"/>
      </rPr>
      <t>、城乡居民医疗保险补助经费</t>
    </r>
  </si>
  <si>
    <r>
      <rPr>
        <sz val="12"/>
        <rFont val="Times New Roman"/>
        <family val="1"/>
      </rPr>
      <t>3</t>
    </r>
    <r>
      <rPr>
        <sz val="12"/>
        <color indexed="8"/>
        <rFont val="宋体"/>
        <family val="3"/>
        <charset val="134"/>
      </rPr>
      <t>、医疗保险基金补助</t>
    </r>
  </si>
  <si>
    <r>
      <rPr>
        <sz val="12"/>
        <rFont val="Times New Roman"/>
        <family val="1"/>
      </rPr>
      <t>4</t>
    </r>
    <r>
      <rPr>
        <sz val="12"/>
        <color indexed="8"/>
        <rFont val="宋体"/>
        <family val="3"/>
        <charset val="134"/>
      </rPr>
      <t>、计划生育经费</t>
    </r>
  </si>
  <si>
    <r>
      <rPr>
        <sz val="12"/>
        <color indexed="8"/>
        <rFont val="宋体"/>
        <family val="3"/>
        <charset val="134"/>
      </rPr>
      <t>（</t>
    </r>
    <r>
      <rPr>
        <sz val="12"/>
        <color indexed="8"/>
        <rFont val="Times New Roman"/>
        <family val="1"/>
      </rPr>
      <t>1</t>
    </r>
    <r>
      <rPr>
        <sz val="12"/>
        <color indexed="8"/>
        <rFont val="宋体"/>
        <family val="3"/>
        <charset val="134"/>
      </rPr>
      <t>）计划生育事业经费及市级配套</t>
    </r>
  </si>
  <si>
    <r>
      <rPr>
        <sz val="12"/>
        <color indexed="8"/>
        <rFont val="宋体"/>
        <family val="3"/>
        <charset val="134"/>
      </rPr>
      <t>（</t>
    </r>
    <r>
      <rPr>
        <sz val="12"/>
        <color indexed="8"/>
        <rFont val="Times New Roman"/>
        <family val="1"/>
      </rPr>
      <t>2</t>
    </r>
    <r>
      <rPr>
        <sz val="12"/>
        <color indexed="8"/>
        <rFont val="宋体"/>
        <family val="3"/>
        <charset val="134"/>
      </rPr>
      <t>）城镇独生子女奖励市本级配套</t>
    </r>
  </si>
  <si>
    <r>
      <rPr>
        <sz val="12"/>
        <color indexed="8"/>
        <rFont val="宋体"/>
        <family val="3"/>
        <charset val="134"/>
      </rPr>
      <t>（3）出生缺陷防治经费</t>
    </r>
  </si>
  <si>
    <r>
      <rPr>
        <sz val="12"/>
        <rFont val="Times New Roman"/>
        <family val="1"/>
      </rPr>
      <t>5</t>
    </r>
    <r>
      <rPr>
        <sz val="12"/>
        <rFont val="宋体"/>
        <family val="3"/>
        <charset val="134"/>
      </rPr>
      <t>、城市公立医院改革财政补偿经费</t>
    </r>
  </si>
  <si>
    <r>
      <rPr>
        <sz val="12"/>
        <rFont val="Times New Roman"/>
        <family val="1"/>
      </rPr>
      <t>6</t>
    </r>
    <r>
      <rPr>
        <sz val="12"/>
        <rFont val="宋体"/>
        <family val="3"/>
        <charset val="134"/>
      </rPr>
      <t>、城乡医疗救助及中心城区救急难专项</t>
    </r>
  </si>
  <si>
    <r>
      <rPr>
        <sz val="12"/>
        <rFont val="Times New Roman"/>
        <family val="1"/>
      </rPr>
      <t>7</t>
    </r>
    <r>
      <rPr>
        <sz val="12"/>
        <color indexed="8"/>
        <rFont val="宋体"/>
        <family val="3"/>
        <charset val="134"/>
      </rPr>
      <t>、自主择业军转干部医疗保险</t>
    </r>
  </si>
  <si>
    <r>
      <rPr>
        <sz val="12"/>
        <rFont val="Times New Roman"/>
        <family val="1"/>
      </rPr>
      <t>8</t>
    </r>
    <r>
      <rPr>
        <sz val="12"/>
        <color indexed="8"/>
        <rFont val="宋体"/>
        <family val="3"/>
        <charset val="134"/>
      </rPr>
      <t>、重大公共卫生应急经费</t>
    </r>
  </si>
  <si>
    <r>
      <rPr>
        <sz val="12"/>
        <rFont val="Times New Roman"/>
        <family val="1"/>
      </rPr>
      <t>9</t>
    </r>
    <r>
      <rPr>
        <sz val="12"/>
        <color indexed="8"/>
        <rFont val="宋体"/>
        <family val="3"/>
        <charset val="134"/>
      </rPr>
      <t>、省市级卫生乡镇创建专项经费</t>
    </r>
  </si>
  <si>
    <r>
      <rPr>
        <sz val="12"/>
        <rFont val="Times New Roman"/>
        <family val="1"/>
      </rPr>
      <t>10</t>
    </r>
    <r>
      <rPr>
        <sz val="12"/>
        <color indexed="8"/>
        <rFont val="宋体"/>
        <family val="3"/>
        <charset val="134"/>
      </rPr>
      <t>、基层医疗机构药品零差率</t>
    </r>
  </si>
  <si>
    <r>
      <rPr>
        <sz val="12"/>
        <rFont val="Times New Roman"/>
        <family val="1"/>
      </rPr>
      <t>11</t>
    </r>
    <r>
      <rPr>
        <sz val="12"/>
        <color indexed="8"/>
        <rFont val="宋体"/>
        <family val="3"/>
        <charset val="134"/>
      </rPr>
      <t>、对医疗机构日常监督检查经费</t>
    </r>
  </si>
  <si>
    <t>六、农业</t>
  </si>
  <si>
    <r>
      <rPr>
        <sz val="12"/>
        <rFont val="Times New Roman"/>
        <family val="1"/>
      </rPr>
      <t>1</t>
    </r>
    <r>
      <rPr>
        <sz val="12"/>
        <color indexed="8"/>
        <rFont val="宋体"/>
        <family val="3"/>
        <charset val="134"/>
      </rPr>
      <t>、地方水利专项收入安排支出</t>
    </r>
  </si>
  <si>
    <r>
      <rPr>
        <sz val="12"/>
        <rFont val="Times New Roman"/>
        <family val="1"/>
      </rPr>
      <t>2</t>
    </r>
    <r>
      <rPr>
        <sz val="12"/>
        <color indexed="8"/>
        <rFont val="宋体"/>
        <family val="3"/>
        <charset val="134"/>
      </rPr>
      <t>、防汛抗旱经费</t>
    </r>
  </si>
  <si>
    <r>
      <rPr>
        <sz val="12"/>
        <rFont val="Times New Roman"/>
        <family val="1"/>
      </rPr>
      <t>3</t>
    </r>
    <r>
      <rPr>
        <sz val="12"/>
        <color indexed="8"/>
        <rFont val="宋体"/>
        <family val="3"/>
        <charset val="134"/>
      </rPr>
      <t>、重大动物防疫防控经费</t>
    </r>
  </si>
  <si>
    <r>
      <rPr>
        <sz val="12"/>
        <rFont val="Times New Roman"/>
        <family val="1"/>
      </rPr>
      <t>4</t>
    </r>
    <r>
      <rPr>
        <sz val="12"/>
        <color indexed="8"/>
        <rFont val="宋体"/>
        <family val="3"/>
        <charset val="134"/>
      </rPr>
      <t>、市直水管体制改革经费</t>
    </r>
  </si>
  <si>
    <r>
      <rPr>
        <sz val="12"/>
        <rFont val="Times New Roman"/>
        <family val="1"/>
      </rPr>
      <t>5</t>
    </r>
    <r>
      <rPr>
        <sz val="12"/>
        <color indexed="8"/>
        <rFont val="宋体"/>
        <family val="3"/>
        <charset val="134"/>
      </rPr>
      <t>、救灾备荒种子储备</t>
    </r>
  </si>
  <si>
    <r>
      <rPr>
        <sz val="12"/>
        <rFont val="Times New Roman"/>
        <family val="1"/>
      </rPr>
      <t>6</t>
    </r>
    <r>
      <rPr>
        <sz val="12"/>
        <color indexed="8"/>
        <rFont val="宋体"/>
        <family val="3"/>
        <charset val="134"/>
      </rPr>
      <t>、农村综合配套改革及</t>
    </r>
    <r>
      <rPr>
        <sz val="12"/>
        <color indexed="8"/>
        <rFont val="Times New Roman"/>
        <family val="1"/>
      </rPr>
      <t>“</t>
    </r>
    <r>
      <rPr>
        <sz val="12"/>
        <color indexed="8"/>
        <rFont val="宋体"/>
        <family val="3"/>
        <charset val="134"/>
      </rPr>
      <t>一事一议</t>
    </r>
    <r>
      <rPr>
        <sz val="12"/>
        <color indexed="8"/>
        <rFont val="Times New Roman"/>
        <family val="1"/>
      </rPr>
      <t>”</t>
    </r>
    <r>
      <rPr>
        <sz val="12"/>
        <color indexed="8"/>
        <rFont val="宋体"/>
        <family val="3"/>
        <charset val="134"/>
      </rPr>
      <t>奖补配套经费</t>
    </r>
  </si>
  <si>
    <r>
      <rPr>
        <sz val="12"/>
        <rFont val="Times New Roman"/>
        <family val="1"/>
      </rPr>
      <t>7</t>
    </r>
    <r>
      <rPr>
        <sz val="12"/>
        <color indexed="8"/>
        <rFont val="宋体"/>
        <family val="3"/>
        <charset val="134"/>
      </rPr>
      <t>、农产品质量安全监管及检验检测专项经费</t>
    </r>
  </si>
  <si>
    <r>
      <rPr>
        <sz val="12"/>
        <rFont val="Times New Roman"/>
        <family val="1"/>
      </rPr>
      <t>8</t>
    </r>
    <r>
      <rPr>
        <sz val="12"/>
        <color indexed="8"/>
        <rFont val="宋体"/>
        <family val="3"/>
        <charset val="134"/>
      </rPr>
      <t>、农机具购置补贴配套</t>
    </r>
  </si>
  <si>
    <t>七、其他</t>
  </si>
  <si>
    <r>
      <rPr>
        <sz val="12"/>
        <rFont val="Times New Roman"/>
        <family val="1"/>
      </rPr>
      <t>1</t>
    </r>
    <r>
      <rPr>
        <sz val="12"/>
        <color indexed="8"/>
        <rFont val="宋体"/>
        <family val="3"/>
        <charset val="134"/>
      </rPr>
      <t>、公共租赁住房资金</t>
    </r>
  </si>
  <si>
    <r>
      <rPr>
        <sz val="12"/>
        <rFont val="Times New Roman"/>
        <family val="1"/>
      </rPr>
      <t>2</t>
    </r>
    <r>
      <rPr>
        <sz val="12"/>
        <color indexed="8"/>
        <rFont val="宋体"/>
        <family val="3"/>
        <charset val="134"/>
      </rPr>
      <t>、社区经费补助</t>
    </r>
  </si>
  <si>
    <r>
      <rPr>
        <sz val="12"/>
        <rFont val="Times New Roman"/>
        <family val="1"/>
      </rPr>
      <t>3</t>
    </r>
    <r>
      <rPr>
        <sz val="12"/>
        <color indexed="8"/>
        <rFont val="宋体"/>
        <family val="3"/>
        <charset val="134"/>
      </rPr>
      <t>、青少年事业发展专项经费</t>
    </r>
  </si>
  <si>
    <r>
      <rPr>
        <sz val="12"/>
        <rFont val="Times New Roman"/>
        <family val="1"/>
      </rPr>
      <t>4</t>
    </r>
    <r>
      <rPr>
        <sz val="12"/>
        <color indexed="8"/>
        <rFont val="宋体"/>
        <family val="3"/>
        <charset val="134"/>
      </rPr>
      <t>、妇女儿童事业发展专项经费</t>
    </r>
  </si>
  <si>
    <r>
      <rPr>
        <sz val="12"/>
        <rFont val="Times New Roman"/>
        <family val="1"/>
      </rPr>
      <t>5</t>
    </r>
    <r>
      <rPr>
        <sz val="12"/>
        <color indexed="8"/>
        <rFont val="宋体"/>
        <family val="3"/>
        <charset val="134"/>
      </rPr>
      <t>、国家赔偿费用</t>
    </r>
  </si>
  <si>
    <r>
      <rPr>
        <sz val="12"/>
        <rFont val="Times New Roman"/>
        <family val="1"/>
      </rPr>
      <t>6</t>
    </r>
    <r>
      <rPr>
        <sz val="12"/>
        <color indexed="8"/>
        <rFont val="宋体"/>
        <family val="3"/>
        <charset val="134"/>
      </rPr>
      <t>、特殊疑难信访问题专项资金市级配套</t>
    </r>
  </si>
  <si>
    <r>
      <rPr>
        <sz val="12"/>
        <rFont val="Times New Roman"/>
        <family val="1"/>
      </rPr>
      <t>7</t>
    </r>
    <r>
      <rPr>
        <sz val="12"/>
        <rFont val="宋体"/>
        <family val="3"/>
        <charset val="134"/>
      </rPr>
      <t>、老年人和学生乘公交车补贴</t>
    </r>
  </si>
  <si>
    <t>8、乡镇敬老院建设</t>
  </si>
  <si>
    <t>9、中心城区社区绿色蔬菜直供网点奖补资金</t>
  </si>
  <si>
    <t>2020年市本级社会保险基金预算收入表</t>
    <phoneticPr fontId="114" type="noConversion"/>
  </si>
  <si>
    <t>2020年市本级社会保险基金预算支出表</t>
    <phoneticPr fontId="114" type="noConversion"/>
  </si>
  <si>
    <t>本年收入</t>
    <phoneticPr fontId="114" type="noConversion"/>
  </si>
  <si>
    <t>本年支出</t>
    <phoneticPr fontId="114" type="noConversion"/>
  </si>
  <si>
    <t>2020年市本级社会保险基金预算收入表</t>
    <phoneticPr fontId="114" type="noConversion"/>
  </si>
  <si>
    <t>2019年全市(汇总)一般公共预算收入预算执行情况</t>
    <phoneticPr fontId="114" type="noConversion"/>
  </si>
  <si>
    <t>2019年全市(汇总)一般公共预算支出预算执行情况</t>
    <phoneticPr fontId="114" type="noConversion"/>
  </si>
  <si>
    <t>2019年市本级一般公共预算收入预算执行情况</t>
    <phoneticPr fontId="114" type="noConversion"/>
  </si>
  <si>
    <t>2019年市本级一般公共预算支出预算执行情况</t>
    <phoneticPr fontId="114" type="noConversion"/>
  </si>
  <si>
    <t>2019年全市(汇总)政府性基金收入预算执行情况</t>
    <phoneticPr fontId="114" type="noConversion"/>
  </si>
  <si>
    <t>2019年全市(汇总)政府性基金支出预算执行情况</t>
    <phoneticPr fontId="114" type="noConversion"/>
  </si>
  <si>
    <t>2019年市本级政府性基金收入预算执行情况</t>
    <phoneticPr fontId="114" type="noConversion"/>
  </si>
  <si>
    <t>2019年市本级政府性基金支出预算执行情况</t>
    <phoneticPr fontId="114" type="noConversion"/>
  </si>
  <si>
    <t>2019年市本级国有资本经营收支预算执行情况</t>
    <phoneticPr fontId="114" type="noConversion"/>
  </si>
  <si>
    <t>2019年市本级社会保险基金收支预算执行情况</t>
    <phoneticPr fontId="114" type="noConversion"/>
  </si>
  <si>
    <t>2020年全市(汇总)一般公共预算收入预算表</t>
    <phoneticPr fontId="114" type="noConversion"/>
  </si>
  <si>
    <t>2020年全市(汇总)一般公共预算支出预算表</t>
    <phoneticPr fontId="114" type="noConversion"/>
  </si>
  <si>
    <t>2020年全市(汇总)一般公共预算收支平衡表</t>
    <phoneticPr fontId="114" type="noConversion"/>
  </si>
  <si>
    <t>2020年市本级一般公共预算收入预算表</t>
    <phoneticPr fontId="114" type="noConversion"/>
  </si>
  <si>
    <t>2020年市本级一般公共预算支出预算表</t>
    <phoneticPr fontId="114" type="noConversion"/>
  </si>
  <si>
    <t>2020年市本级一般公共预算收支平衡表</t>
    <phoneticPr fontId="114" type="noConversion"/>
  </si>
  <si>
    <t>2020年全市(汇总)政府性基金收入预算</t>
    <phoneticPr fontId="114" type="noConversion"/>
  </si>
  <si>
    <t>2020年全市(汇总)政府性基金支出预算</t>
    <phoneticPr fontId="114" type="noConversion"/>
  </si>
  <si>
    <t>2020年市本级政府性基金收入预算</t>
    <phoneticPr fontId="114" type="noConversion"/>
  </si>
  <si>
    <t>2020年市本级政府性基金支出预算</t>
    <phoneticPr fontId="114" type="noConversion"/>
  </si>
  <si>
    <t>2020年市本级国有资本经营预算收支预算总表</t>
    <phoneticPr fontId="114" type="noConversion"/>
  </si>
  <si>
    <t>2020年市本级国有资本经营预算收入明细表</t>
    <phoneticPr fontId="114" type="noConversion"/>
  </si>
  <si>
    <t>2020年市本级国有资本经营预算支出总表</t>
    <phoneticPr fontId="114" type="noConversion"/>
  </si>
  <si>
    <t>2020年市本级社会保险基金预算总表</t>
    <phoneticPr fontId="114" type="noConversion"/>
  </si>
  <si>
    <r>
      <t>2020</t>
    </r>
    <r>
      <rPr>
        <sz val="18"/>
        <rFont val="宋体"/>
        <family val="3"/>
        <charset val="134"/>
      </rPr>
      <t>年市对区税收返还和转移支付表</t>
    </r>
    <phoneticPr fontId="114" type="noConversion"/>
  </si>
  <si>
    <t>2020年市对区税收返还和转移支付表</t>
  </si>
  <si>
    <t>2020年税收返还分地区表</t>
    <phoneticPr fontId="114" type="noConversion"/>
  </si>
  <si>
    <t>2020年市对区一般公共预算专项转移支付分地区表</t>
    <phoneticPr fontId="114" type="noConversion"/>
  </si>
  <si>
    <t>2020年政府性基金预算市对区专项转移支付分地区表</t>
    <phoneticPr fontId="114" type="noConversion"/>
  </si>
  <si>
    <t>2020年政府性基金预算市对区专项转移支付表</t>
    <phoneticPr fontId="114" type="noConversion"/>
  </si>
  <si>
    <r>
      <t>2020</t>
    </r>
    <r>
      <rPr>
        <b/>
        <sz val="18"/>
        <color rgb="FF000000"/>
        <rFont val="宋体"/>
        <family val="3"/>
        <charset val="134"/>
      </rPr>
      <t>年预算政府一般债务限额和余额情况表</t>
    </r>
    <phoneticPr fontId="114" type="noConversion"/>
  </si>
  <si>
    <t>2020年预算政府一般债务限额和余额情况表</t>
    <phoneticPr fontId="114" type="noConversion"/>
  </si>
  <si>
    <r>
      <t>2020</t>
    </r>
    <r>
      <rPr>
        <b/>
        <sz val="18"/>
        <color rgb="FF000000"/>
        <rFont val="宋体"/>
        <family val="3"/>
        <charset val="134"/>
      </rPr>
      <t>年预算政府专项债务限额和余额情况表</t>
    </r>
    <phoneticPr fontId="114" type="noConversion"/>
  </si>
  <si>
    <t>2020年预算政府专项债务限额和余额情况表</t>
    <phoneticPr fontId="114" type="noConversion"/>
  </si>
  <si>
    <t>2020年市本级政府预算重点民生项目表</t>
    <phoneticPr fontId="114" type="noConversion"/>
  </si>
  <si>
    <t>说明：由于区域经济的发展现状和现行的市与区县财政体制等方面的原因，市本级的事权和财力范围较小，市本级没有集中区县（市）的收入，也没有按税种重新分配，市级调控能力很弱，目前还没有也无力建立市对区县的一般性转移支付和基金转移支付制度。</t>
  </si>
  <si>
    <t>说明：由于区域经济的发展现状和现行的市与区县财政体制等方面的原因，市本级的事权和财力范围较小，市本级没有集中区县（市）的收入，也没有按税种重新分配，市级调控能力很弱，目前还没有也无力建立市对区县的一般性转移支付和基金转移支付制度。</t>
    <phoneticPr fontId="11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</si>
</sst>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1" formatCode="_ * #,##0_ ;_ * \-#,##0_ ;_ * &quot;-&quot;_ ;_ @_ "/>
    <numFmt numFmtId="43" formatCode="_ * #,##0.00_ ;_ * \-#,##0.00_ ;_ * &quot;-&quot;??_ ;_ @_ "/>
    <numFmt numFmtId="176" formatCode="0_);[Red]\(0\)"/>
    <numFmt numFmtId="177" formatCode="_-* #,##0&quot;$&quot;_-;\-* #,##0&quot;$&quot;_-;_-* &quot;-&quot;&quot;$&quot;_-;_-@_-"/>
    <numFmt numFmtId="178" formatCode="#,##0.00_ "/>
    <numFmt numFmtId="179" formatCode="0.0"/>
    <numFmt numFmtId="180" formatCode="_-* #,##0_$_-;\-* #,##0_$_-;_-* &quot;-&quot;_$_-;_-@_-"/>
    <numFmt numFmtId="181" formatCode="_-\¥* #,##0_-;\-\¥* #,##0_-;_-\¥* &quot;-&quot;_-;_-@_-"/>
    <numFmt numFmtId="182" formatCode="0;_ꄂ"/>
    <numFmt numFmtId="183" formatCode="0.0_);[Red]\(0.0\)"/>
    <numFmt numFmtId="184" formatCode="_-* #,##0.00&quot;$&quot;_-;\-* #,##0.00&quot;$&quot;_-;_-* &quot;-&quot;??&quot;$&quot;_-;_-@_-"/>
    <numFmt numFmtId="185" formatCode="#,##0;\-#,##0;&quot;-&quot;"/>
    <numFmt numFmtId="186" formatCode="0_ "/>
    <numFmt numFmtId="187" formatCode="_-* #,##0.00_$_-;\-* #,##0.00_$_-;_-* &quot;-&quot;??_$_-;_-@_-"/>
    <numFmt numFmtId="188" formatCode="0.00_ "/>
  </numFmts>
  <fonts count="116">
    <font>
      <sz val="12"/>
      <name val="宋体"/>
      <charset val="134"/>
    </font>
    <font>
      <sz val="20"/>
      <color indexed="8"/>
      <name val="黑体"/>
      <family val="3"/>
      <charset val="134"/>
    </font>
    <font>
      <sz val="9"/>
      <name val="宋体"/>
      <family val="3"/>
      <charset val="134"/>
    </font>
    <font>
      <sz val="12"/>
      <color indexed="8"/>
      <name val="宋体"/>
      <family val="3"/>
      <charset val="134"/>
    </font>
    <font>
      <b/>
      <sz val="12"/>
      <color indexed="8"/>
      <name val="宋体"/>
      <family val="3"/>
      <charset val="134"/>
    </font>
    <font>
      <b/>
      <sz val="12"/>
      <name val="Times New Roman"/>
      <family val="1"/>
    </font>
    <font>
      <b/>
      <sz val="12"/>
      <name val="宋体"/>
      <family val="3"/>
      <charset val="134"/>
    </font>
    <font>
      <sz val="12"/>
      <name val="Times New Roman"/>
      <family val="1"/>
    </font>
    <font>
      <sz val="12"/>
      <color indexed="8"/>
      <name val="Times New Roman"/>
      <family val="1"/>
    </font>
    <font>
      <sz val="11"/>
      <color indexed="8"/>
      <name val="Times New Roman"/>
      <family val="1"/>
    </font>
    <font>
      <b/>
      <sz val="18"/>
      <color rgb="FF000000"/>
      <name val="Times New Roman"/>
      <family val="1"/>
    </font>
    <font>
      <b/>
      <sz val="18"/>
      <color indexed="8"/>
      <name val="Times New Roman"/>
      <family val="1"/>
    </font>
    <font>
      <sz val="10"/>
      <color indexed="8"/>
      <name val="宋体"/>
      <family val="3"/>
      <charset val="134"/>
    </font>
    <font>
      <sz val="11"/>
      <color indexed="8"/>
      <name val="宋体"/>
      <family val="3"/>
      <charset val="134"/>
    </font>
    <font>
      <sz val="10"/>
      <color indexed="8"/>
      <name val="Times New Roman"/>
      <family val="1"/>
    </font>
    <font>
      <sz val="16"/>
      <name val="宋体"/>
      <family val="3"/>
      <charset val="134"/>
    </font>
    <font>
      <sz val="11"/>
      <name val="宋体"/>
      <family val="3"/>
      <charset val="134"/>
    </font>
    <font>
      <b/>
      <sz val="11"/>
      <name val="宋体"/>
      <family val="3"/>
      <charset val="134"/>
    </font>
    <font>
      <sz val="11"/>
      <name val="Times New Roman"/>
      <family val="1"/>
    </font>
    <font>
      <sz val="18"/>
      <name val="黑体"/>
      <family val="3"/>
      <charset val="134"/>
    </font>
    <font>
      <b/>
      <sz val="10"/>
      <name val="宋体"/>
      <family val="3"/>
      <charset val="134"/>
    </font>
    <font>
      <sz val="10"/>
      <name val="宋体"/>
      <family val="3"/>
      <charset val="134"/>
    </font>
    <font>
      <sz val="18"/>
      <name val="Times New Roman"/>
      <family val="1"/>
    </font>
    <font>
      <b/>
      <sz val="11"/>
      <name val="Times New Roman"/>
      <family val="1"/>
    </font>
    <font>
      <sz val="18"/>
      <color indexed="8"/>
      <name val="黑体"/>
      <family val="3"/>
      <charset val="134"/>
    </font>
    <font>
      <b/>
      <sz val="11"/>
      <color indexed="8"/>
      <name val="宋体"/>
      <family val="3"/>
      <charset val="134"/>
    </font>
    <font>
      <sz val="24"/>
      <color indexed="8"/>
      <name val="宋体"/>
      <family val="3"/>
      <charset val="134"/>
    </font>
    <font>
      <b/>
      <sz val="17"/>
      <color indexed="8"/>
      <name val="华文中宋"/>
      <charset val="134"/>
    </font>
    <font>
      <b/>
      <sz val="11"/>
      <color indexed="8"/>
      <name val="黑体"/>
      <family val="3"/>
      <charset val="134"/>
    </font>
    <font>
      <sz val="12"/>
      <color indexed="8"/>
      <name val="Arial Narrow"/>
      <family val="2"/>
    </font>
    <font>
      <sz val="10"/>
      <name val="Times New Roman"/>
      <family val="1"/>
    </font>
    <font>
      <b/>
      <sz val="10"/>
      <name val="Times New Roman"/>
      <family val="1"/>
    </font>
    <font>
      <sz val="22"/>
      <name val="Times New Roman"/>
      <family val="1"/>
    </font>
    <font>
      <sz val="11"/>
      <color indexed="10"/>
      <name val="Times New Roman"/>
      <family val="1"/>
    </font>
    <font>
      <sz val="11"/>
      <color indexed="0"/>
      <name val="Times New Roman"/>
      <family val="1"/>
    </font>
    <font>
      <sz val="10"/>
      <color indexed="10"/>
      <name val="宋体"/>
      <family val="3"/>
      <charset val="134"/>
    </font>
    <font>
      <b/>
      <sz val="22"/>
      <name val="方正小标宋简体"/>
      <charset val="134"/>
    </font>
    <font>
      <sz val="22"/>
      <name val="方正小标宋简体"/>
      <charset val="134"/>
    </font>
    <font>
      <sz val="12"/>
      <color indexed="10"/>
      <name val="Times New Roman"/>
      <family val="1"/>
    </font>
    <font>
      <b/>
      <sz val="22"/>
      <color indexed="10"/>
      <name val="方正小标宋简体"/>
      <charset val="134"/>
    </font>
    <font>
      <b/>
      <sz val="11"/>
      <color indexed="8"/>
      <name val="Times New Roman"/>
      <family val="1"/>
    </font>
    <font>
      <sz val="8"/>
      <name val="宋体"/>
      <family val="3"/>
      <charset val="134"/>
    </font>
    <font>
      <b/>
      <sz val="10.5"/>
      <name val="宋体"/>
      <family val="3"/>
      <charset val="134"/>
    </font>
    <font>
      <sz val="18"/>
      <color indexed="10"/>
      <name val="黑体"/>
      <family val="3"/>
      <charset val="134"/>
    </font>
    <font>
      <sz val="10.5"/>
      <name val="Times New Roman"/>
      <family val="1"/>
    </font>
    <font>
      <sz val="10.5"/>
      <color indexed="10"/>
      <name val="宋体"/>
      <family val="3"/>
      <charset val="134"/>
    </font>
    <font>
      <sz val="10.5"/>
      <color indexed="10"/>
      <name val="Times New Roman"/>
      <family val="1"/>
    </font>
    <font>
      <sz val="18"/>
      <color indexed="10"/>
      <name val="Times New Roman"/>
      <family val="1"/>
    </font>
    <font>
      <sz val="11"/>
      <color indexed="10"/>
      <name val="宋体"/>
      <family val="3"/>
      <charset val="134"/>
    </font>
    <font>
      <sz val="10"/>
      <color indexed="10"/>
      <name val="Times New Roman"/>
      <family val="1"/>
    </font>
    <font>
      <b/>
      <sz val="17"/>
      <color indexed="8"/>
      <name val="方正小标宋简体"/>
      <charset val="134"/>
    </font>
    <font>
      <b/>
      <sz val="22"/>
      <color indexed="8"/>
      <name val="方正小标宋简体"/>
      <charset val="134"/>
    </font>
    <font>
      <sz val="12"/>
      <color indexed="10"/>
      <name val="宋体"/>
      <family val="3"/>
      <charset val="134"/>
    </font>
    <font>
      <sz val="14"/>
      <name val="宋体"/>
      <family val="3"/>
      <charset val="134"/>
    </font>
    <font>
      <sz val="22"/>
      <name val="方正小标宋_GBK"/>
      <charset val="134"/>
    </font>
    <font>
      <sz val="12"/>
      <name val="方正小标宋简体"/>
      <charset val="134"/>
    </font>
    <font>
      <b/>
      <sz val="22"/>
      <name val="楷体_GB2312"/>
      <charset val="134"/>
    </font>
    <font>
      <sz val="12"/>
      <name val="黑体"/>
      <family val="3"/>
      <charset val="134"/>
    </font>
    <font>
      <sz val="14"/>
      <name val="黑体"/>
      <family val="3"/>
      <charset val="134"/>
    </font>
    <font>
      <sz val="12"/>
      <name val="楷体_GB2312"/>
      <charset val="134"/>
    </font>
    <font>
      <sz val="14"/>
      <name val="方正楷体简体"/>
      <charset val="134"/>
    </font>
    <font>
      <b/>
      <sz val="26"/>
      <name val="方正小标宋_GBK"/>
      <charset val="134"/>
    </font>
    <font>
      <sz val="20"/>
      <name val="Times New Roman"/>
      <family val="1"/>
    </font>
    <font>
      <sz val="20"/>
      <name val="黑体"/>
      <family val="3"/>
      <charset val="134"/>
    </font>
    <font>
      <sz val="20"/>
      <name val="方正小标宋_GBK"/>
      <charset val="134"/>
    </font>
    <font>
      <sz val="20"/>
      <name val="方正楷体简体"/>
      <charset val="134"/>
    </font>
    <font>
      <sz val="11"/>
      <color indexed="17"/>
      <name val="宋体"/>
      <family val="3"/>
      <charset val="134"/>
    </font>
    <font>
      <sz val="11"/>
      <color indexed="9"/>
      <name val="宋体"/>
      <family val="3"/>
      <charset val="134"/>
    </font>
    <font>
      <b/>
      <sz val="13"/>
      <color indexed="56"/>
      <name val="宋体"/>
      <family val="3"/>
      <charset val="134"/>
    </font>
    <font>
      <sz val="11"/>
      <color indexed="62"/>
      <name val="宋体"/>
      <family val="3"/>
      <charset val="134"/>
    </font>
    <font>
      <sz val="10"/>
      <name val="Helv"/>
      <family val="2"/>
    </font>
    <font>
      <b/>
      <sz val="11"/>
      <color indexed="52"/>
      <name val="宋体"/>
      <family val="3"/>
      <charset val="134"/>
    </font>
    <font>
      <sz val="11"/>
      <color indexed="42"/>
      <name val="宋体"/>
      <family val="3"/>
      <charset val="134"/>
    </font>
    <font>
      <b/>
      <sz val="18"/>
      <color indexed="56"/>
      <name val="宋体"/>
      <family val="3"/>
      <charset val="134"/>
    </font>
    <font>
      <b/>
      <sz val="11"/>
      <color indexed="63"/>
      <name val="宋体"/>
      <family val="3"/>
      <charset val="134"/>
    </font>
    <font>
      <sz val="11"/>
      <color indexed="20"/>
      <name val="宋体"/>
      <family val="3"/>
      <charset val="134"/>
    </font>
    <font>
      <b/>
      <sz val="11"/>
      <color indexed="9"/>
      <name val="宋体"/>
      <family val="3"/>
      <charset val="134"/>
    </font>
    <font>
      <i/>
      <sz val="11"/>
      <color indexed="23"/>
      <name val="宋体"/>
      <family val="3"/>
      <charset val="134"/>
    </font>
    <font>
      <sz val="11"/>
      <color indexed="52"/>
      <name val="宋体"/>
      <family val="3"/>
      <charset val="134"/>
    </font>
    <font>
      <b/>
      <sz val="15"/>
      <color indexed="56"/>
      <name val="宋体"/>
      <family val="3"/>
      <charset val="134"/>
    </font>
    <font>
      <b/>
      <sz val="11"/>
      <color indexed="56"/>
      <name val="宋体"/>
      <family val="3"/>
      <charset val="134"/>
    </font>
    <font>
      <b/>
      <sz val="11"/>
      <color indexed="62"/>
      <name val="宋体"/>
      <family val="3"/>
      <charset val="134"/>
    </font>
    <font>
      <sz val="11"/>
      <color indexed="60"/>
      <name val="宋体"/>
      <family val="3"/>
      <charset val="134"/>
    </font>
    <font>
      <sz val="10"/>
      <name val="Arial"/>
      <family val="2"/>
    </font>
    <font>
      <sz val="7"/>
      <name val="Small Fonts"/>
      <family val="2"/>
    </font>
    <font>
      <sz val="10"/>
      <name val="Geneva"/>
      <family val="1"/>
    </font>
    <font>
      <sz val="11"/>
      <color indexed="16"/>
      <name val="宋体"/>
      <family val="3"/>
      <charset val="134"/>
    </font>
    <font>
      <b/>
      <sz val="15"/>
      <color indexed="62"/>
      <name val="宋体"/>
      <family val="3"/>
      <charset val="134"/>
    </font>
    <font>
      <b/>
      <sz val="13"/>
      <color indexed="62"/>
      <name val="宋体"/>
      <family val="3"/>
      <charset val="134"/>
    </font>
    <font>
      <sz val="10"/>
      <name val="MS Sans Serif"/>
      <family val="1"/>
    </font>
    <font>
      <b/>
      <i/>
      <sz val="16"/>
      <name val="Helv"/>
      <family val="2"/>
    </font>
    <font>
      <sz val="8"/>
      <name val="Arial"/>
      <family val="2"/>
    </font>
    <font>
      <b/>
      <sz val="12"/>
      <name val="Arial"/>
      <family val="2"/>
    </font>
    <font>
      <sz val="12"/>
      <color indexed="17"/>
      <name val="宋体"/>
      <family val="3"/>
      <charset val="134"/>
    </font>
    <font>
      <b/>
      <sz val="10"/>
      <name val="Arial"/>
      <family val="2"/>
    </font>
    <font>
      <b/>
      <sz val="21"/>
      <name val="楷体_GB2312"/>
      <charset val="134"/>
    </font>
    <font>
      <b/>
      <sz val="18"/>
      <color indexed="62"/>
      <name val="宋体"/>
      <family val="3"/>
      <charset val="134"/>
    </font>
    <font>
      <sz val="10"/>
      <color indexed="8"/>
      <name val="Arial"/>
      <family val="2"/>
    </font>
    <font>
      <sz val="12"/>
      <color indexed="20"/>
      <name val="宋体"/>
      <family val="3"/>
      <charset val="134"/>
    </font>
    <font>
      <sz val="11"/>
      <color indexed="20"/>
      <name val="Tahoma"/>
      <family val="2"/>
    </font>
    <font>
      <sz val="11"/>
      <color indexed="8"/>
      <name val="Tahoma"/>
      <family val="2"/>
    </font>
    <font>
      <sz val="11"/>
      <color indexed="17"/>
      <name val="Tahoma"/>
      <family val="2"/>
    </font>
    <font>
      <b/>
      <sz val="11"/>
      <color indexed="53"/>
      <name val="宋体"/>
      <family val="3"/>
      <charset val="134"/>
    </font>
    <font>
      <b/>
      <sz val="11"/>
      <color indexed="42"/>
      <name val="宋体"/>
      <family val="3"/>
      <charset val="134"/>
    </font>
    <font>
      <sz val="11"/>
      <color indexed="53"/>
      <name val="宋体"/>
      <family val="3"/>
      <charset val="134"/>
    </font>
    <font>
      <sz val="11"/>
      <color indexed="19"/>
      <name val="宋体"/>
      <family val="3"/>
      <charset val="134"/>
    </font>
    <font>
      <sz val="12"/>
      <name val="Courier"/>
      <family val="3"/>
    </font>
    <font>
      <sz val="12"/>
      <name val="바탕체"/>
      <charset val="134"/>
    </font>
    <font>
      <sz val="12"/>
      <color rgb="FF000000"/>
      <name val="宋体"/>
      <family val="3"/>
      <charset val="134"/>
    </font>
    <font>
      <sz val="12"/>
      <color rgb="FF000000"/>
      <name val="Times New Roman"/>
      <family val="1"/>
    </font>
    <font>
      <b/>
      <sz val="18"/>
      <color rgb="FF000000"/>
      <name val="宋体"/>
      <family val="3"/>
      <charset val="134"/>
    </font>
    <font>
      <sz val="18"/>
      <name val="宋体"/>
      <family val="3"/>
      <charset val="134"/>
    </font>
    <font>
      <sz val="12"/>
      <name val="宋体"/>
      <family val="3"/>
      <charset val="134"/>
    </font>
    <font>
      <sz val="11"/>
      <color indexed="8"/>
      <name val="宋体"/>
      <family val="3"/>
      <charset val="134"/>
    </font>
    <font>
      <sz val="9"/>
      <name val="宋体"/>
      <family val="3"/>
      <charset val="134"/>
    </font>
    <font>
      <sz val="18"/>
      <color indexed="8"/>
      <name val="黑体"/>
      <family val="3"/>
      <charset val="134"/>
    </font>
  </fonts>
  <fills count="33">
    <fill>
      <patternFill patternType="none"/>
    </fill>
    <fill>
      <patternFill patternType="gray125"/>
    </fill>
    <fill>
      <patternFill patternType="solid">
        <fgColor indexed="9"/>
        <bgColor indexed="64"/>
      </patternFill>
    </fill>
    <fill>
      <patternFill patternType="solid">
        <fgColor indexed="15"/>
        <bgColor indexed="64"/>
      </patternFill>
    </fill>
    <fill>
      <patternFill patternType="solid">
        <fgColor indexed="22"/>
        <bgColor indexed="64"/>
      </patternFill>
    </fill>
    <fill>
      <patternFill patternType="solid">
        <fgColor indexed="12"/>
        <bgColor indexed="64"/>
      </patternFill>
    </fill>
    <fill>
      <patternFill patternType="solid">
        <fgColor indexed="9"/>
        <bgColor indexed="9"/>
      </patternFill>
    </fill>
    <fill>
      <patternFill patternType="solid">
        <fgColor indexed="51"/>
        <bgColor indexed="64"/>
      </patternFill>
    </fill>
    <fill>
      <patternFill patternType="solid">
        <fgColor indexed="13"/>
        <bgColor indexed="64"/>
      </patternFill>
    </fill>
    <fill>
      <patternFill patternType="solid">
        <fgColor indexed="49"/>
        <bgColor indexed="64"/>
      </patternFill>
    </fill>
    <fill>
      <patternFill patternType="solid">
        <fgColor indexed="15"/>
        <bgColor indexed="13"/>
      </patternFill>
    </fill>
    <fill>
      <patternFill patternType="solid">
        <fgColor indexed="42"/>
        <bgColor indexed="64"/>
      </patternFill>
    </fill>
    <fill>
      <patternFill patternType="solid">
        <fgColor indexed="10"/>
        <bgColor indexed="64"/>
      </patternFill>
    </fill>
    <fill>
      <patternFill patternType="solid">
        <fgColor indexed="47"/>
        <bgColor indexed="64"/>
      </patternFill>
    </fill>
    <fill>
      <patternFill patternType="solid">
        <fgColor indexed="29"/>
        <bgColor indexed="64"/>
      </patternFill>
    </fill>
    <fill>
      <patternFill patternType="solid">
        <fgColor indexed="45"/>
        <bgColor indexed="64"/>
      </patternFill>
    </fill>
    <fill>
      <patternFill patternType="solid">
        <fgColor indexed="43"/>
        <bgColor indexed="64"/>
      </patternFill>
    </fill>
    <fill>
      <patternFill patternType="solid">
        <fgColor indexed="26"/>
        <bgColor indexed="64"/>
      </patternFill>
    </fill>
    <fill>
      <patternFill patternType="solid">
        <fgColor indexed="36"/>
        <bgColor indexed="64"/>
      </patternFill>
    </fill>
    <fill>
      <patternFill patternType="solid">
        <fgColor indexed="46"/>
        <bgColor indexed="64"/>
      </patternFill>
    </fill>
    <fill>
      <patternFill patternType="solid">
        <fgColor indexed="11"/>
        <bgColor indexed="64"/>
      </patternFill>
    </fill>
    <fill>
      <patternFill patternType="solid">
        <fgColor indexed="52"/>
        <bgColor indexed="64"/>
      </patternFill>
    </fill>
    <fill>
      <patternFill patternType="solid">
        <fgColor indexed="25"/>
        <bgColor indexed="64"/>
      </patternFill>
    </fill>
    <fill>
      <patternFill patternType="solid">
        <fgColor indexed="55"/>
        <bgColor indexed="64"/>
      </patternFill>
    </fill>
    <fill>
      <patternFill patternType="solid">
        <fgColor indexed="30"/>
        <bgColor indexed="64"/>
      </patternFill>
    </fill>
    <fill>
      <patternFill patternType="solid">
        <fgColor indexed="27"/>
        <bgColor indexed="64"/>
      </patternFill>
    </fill>
    <fill>
      <patternFill patternType="solid">
        <fgColor indexed="44"/>
        <bgColor indexed="64"/>
      </patternFill>
    </fill>
    <fill>
      <patternFill patternType="solid">
        <fgColor indexed="62"/>
        <bgColor indexed="64"/>
      </patternFill>
    </fill>
    <fill>
      <patternFill patternType="solid">
        <fgColor indexed="31"/>
        <bgColor indexed="64"/>
      </patternFill>
    </fill>
    <fill>
      <patternFill patternType="solid">
        <fgColor indexed="57"/>
        <bgColor indexed="64"/>
      </patternFill>
    </fill>
    <fill>
      <patternFill patternType="solid">
        <fgColor indexed="53"/>
        <bgColor indexed="64"/>
      </patternFill>
    </fill>
    <fill>
      <patternFill patternType="solid">
        <fgColor indexed="23"/>
        <bgColor indexed="64"/>
      </patternFill>
    </fill>
    <fill>
      <patternFill patternType="solid">
        <fgColor indexed="54"/>
        <bgColor indexed="64"/>
      </patternFill>
    </fill>
  </fills>
  <borders count="47">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right/>
      <top/>
      <bottom style="thin">
        <color auto="1"/>
      </bottom>
      <diagonal/>
    </border>
    <border>
      <left style="thin">
        <color indexed="8"/>
      </left>
      <right/>
      <top/>
      <bottom style="thin">
        <color indexed="8"/>
      </bottom>
      <diagonal/>
    </border>
    <border>
      <left style="thin">
        <color auto="1"/>
      </left>
      <right/>
      <top style="thin">
        <color indexed="8"/>
      </top>
      <bottom style="thin">
        <color indexed="8"/>
      </bottom>
      <diagonal/>
    </border>
    <border>
      <left style="thin">
        <color indexed="8"/>
      </left>
      <right style="thin">
        <color indexed="8"/>
      </right>
      <top style="thin">
        <color indexed="8"/>
      </top>
      <bottom style="thin">
        <color auto="1"/>
      </bottom>
      <diagonal/>
    </border>
    <border>
      <left style="thin">
        <color auto="1"/>
      </left>
      <right style="thin">
        <color auto="1"/>
      </right>
      <top style="thin">
        <color auto="1"/>
      </top>
      <bottom style="thin">
        <color indexed="8"/>
      </bottom>
      <diagonal/>
    </border>
    <border>
      <left style="thin">
        <color indexed="8"/>
      </left>
      <right style="thin">
        <color auto="1"/>
      </right>
      <top style="thin">
        <color indexed="8"/>
      </top>
      <bottom/>
      <diagonal/>
    </border>
    <border>
      <left style="thin">
        <color indexed="8"/>
      </left>
      <right style="thin">
        <color auto="1"/>
      </right>
      <top style="thin">
        <color indexed="8"/>
      </top>
      <bottom style="thin">
        <color indexed="8"/>
      </bottom>
      <diagonal/>
    </border>
    <border>
      <left/>
      <right/>
      <top style="thin">
        <color indexed="8"/>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indexed="0"/>
      </left>
      <right/>
      <top/>
      <bottom style="thin">
        <color indexed="0"/>
      </bottom>
      <diagonal/>
    </border>
    <border>
      <left style="thin">
        <color indexed="0"/>
      </left>
      <right style="thin">
        <color indexed="0"/>
      </right>
      <top/>
      <bottom/>
      <diagonal/>
    </border>
    <border>
      <left/>
      <right style="thin">
        <color auto="1"/>
      </right>
      <top style="thin">
        <color auto="1"/>
      </top>
      <bottom style="thin">
        <color auto="1"/>
      </bottom>
      <diagonal/>
    </border>
    <border>
      <left/>
      <right style="thin">
        <color indexed="8"/>
      </right>
      <top/>
      <bottom style="thin">
        <color indexed="8"/>
      </bottom>
      <diagonal/>
    </border>
    <border>
      <left/>
      <right style="thin">
        <color indexed="0"/>
      </right>
      <top/>
      <bottom style="thin">
        <color indexed="0"/>
      </bottom>
      <diagonal/>
    </border>
    <border>
      <left/>
      <right/>
      <top style="thin">
        <color auto="1"/>
      </top>
      <bottom style="thin">
        <color auto="1"/>
      </bottom>
      <diagonal/>
    </border>
    <border>
      <left style="thin">
        <color auto="1"/>
      </left>
      <right style="thin">
        <color auto="1"/>
      </right>
      <top/>
      <bottom/>
      <diagonal/>
    </border>
    <border>
      <left/>
      <right/>
      <top style="thin">
        <color indexed="62"/>
      </top>
      <bottom style="double">
        <color indexed="62"/>
      </bottom>
      <diagonal/>
    </border>
    <border>
      <left/>
      <right/>
      <top/>
      <bottom style="thick">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bottom style="medium">
        <color indexed="22"/>
      </bottom>
      <diagonal/>
    </border>
    <border>
      <left/>
      <right/>
      <top/>
      <bottom style="thick">
        <color indexed="49"/>
      </bottom>
      <diagonal/>
    </border>
    <border>
      <left/>
      <right/>
      <top/>
      <bottom style="thick">
        <color indexed="44"/>
      </bottom>
      <diagonal/>
    </border>
    <border>
      <left/>
      <right/>
      <top/>
      <bottom style="medium">
        <color indexed="49"/>
      </bottom>
      <diagonal/>
    </border>
    <border>
      <left/>
      <right/>
      <top/>
      <bottom style="thick">
        <color indexed="54"/>
      </bottom>
      <diagonal/>
    </border>
    <border>
      <left/>
      <right/>
      <top style="medium">
        <color auto="1"/>
      </top>
      <bottom style="medium">
        <color auto="1"/>
      </bottom>
      <diagonal/>
    </border>
    <border>
      <left/>
      <right/>
      <top style="thin">
        <color indexed="49"/>
      </top>
      <bottom style="double">
        <color indexed="49"/>
      </bottom>
      <diagonal/>
    </border>
    <border>
      <left/>
      <right/>
      <top style="thin">
        <color indexed="54"/>
      </top>
      <bottom style="double">
        <color indexed="54"/>
      </bottom>
      <diagonal/>
    </border>
  </borders>
  <cellStyleXfs count="816">
    <xf numFmtId="0" fontId="0" fillId="0" borderId="0">
      <alignment vertical="center"/>
    </xf>
    <xf numFmtId="0" fontId="13" fillId="4" borderId="0" applyNumberFormat="0" applyBorder="0" applyAlignment="0" applyProtection="0">
      <alignment vertical="center"/>
    </xf>
    <xf numFmtId="0" fontId="13" fillId="0" borderId="0">
      <alignment vertical="center"/>
    </xf>
    <xf numFmtId="0" fontId="67" fillId="22" borderId="0" applyNumberFormat="0" applyBorder="0" applyAlignment="0" applyProtection="0">
      <alignment vertical="center"/>
    </xf>
    <xf numFmtId="0" fontId="112" fillId="0" borderId="0">
      <alignment vertical="center"/>
    </xf>
    <xf numFmtId="0" fontId="13" fillId="13" borderId="0" applyNumberFormat="0" applyBorder="0" applyAlignment="0" applyProtection="0">
      <alignment vertical="center"/>
    </xf>
    <xf numFmtId="0" fontId="13" fillId="4" borderId="0" applyNumberFormat="0" applyBorder="0" applyAlignment="0" applyProtection="0">
      <alignment vertical="center"/>
    </xf>
    <xf numFmtId="0" fontId="67" fillId="21" borderId="0" applyNumberFormat="0" applyBorder="0" applyAlignment="0" applyProtection="0">
      <alignment vertical="center"/>
    </xf>
    <xf numFmtId="0" fontId="13" fillId="26" borderId="0" applyNumberFormat="0" applyBorder="0" applyAlignment="0" applyProtection="0">
      <alignment vertical="center"/>
    </xf>
    <xf numFmtId="0" fontId="112" fillId="0" borderId="0">
      <alignment vertical="center"/>
    </xf>
    <xf numFmtId="0" fontId="13" fillId="15" borderId="0" applyNumberFormat="0" applyBorder="0" applyAlignment="0" applyProtection="0">
      <alignment vertical="center"/>
    </xf>
    <xf numFmtId="0" fontId="67" fillId="14" borderId="0" applyNumberFormat="0" applyBorder="0" applyAlignment="0" applyProtection="0">
      <alignment vertical="center"/>
    </xf>
    <xf numFmtId="0" fontId="13" fillId="19" borderId="0" applyNumberFormat="0" applyBorder="0" applyAlignment="0" applyProtection="0">
      <alignment vertical="center"/>
    </xf>
    <xf numFmtId="0" fontId="112" fillId="0" borderId="0">
      <alignment vertical="center"/>
    </xf>
    <xf numFmtId="0" fontId="13" fillId="0" borderId="0">
      <alignment vertical="center"/>
    </xf>
    <xf numFmtId="181" fontId="112" fillId="0" borderId="0" applyFont="0" applyFill="0" applyBorder="0" applyAlignment="0" applyProtection="0">
      <alignment vertical="center"/>
    </xf>
    <xf numFmtId="0" fontId="112" fillId="0" borderId="0">
      <alignment vertical="center"/>
    </xf>
    <xf numFmtId="0" fontId="70" fillId="0" borderId="0">
      <alignment vertical="center"/>
    </xf>
    <xf numFmtId="0" fontId="67" fillId="14" borderId="0" applyNumberFormat="0" applyBorder="0" applyAlignment="0" applyProtection="0">
      <alignment vertical="center"/>
    </xf>
    <xf numFmtId="0" fontId="112" fillId="0" borderId="0">
      <alignment vertical="center"/>
    </xf>
    <xf numFmtId="0" fontId="13" fillId="25" borderId="0" applyNumberFormat="0" applyBorder="0" applyAlignment="0" applyProtection="0">
      <alignment vertical="center"/>
    </xf>
    <xf numFmtId="181" fontId="112" fillId="0" borderId="0" applyFont="0" applyFill="0" applyBorder="0" applyAlignment="0" applyProtection="0">
      <alignment vertical="center"/>
    </xf>
    <xf numFmtId="0" fontId="112" fillId="0" borderId="0">
      <alignment vertical="center"/>
    </xf>
    <xf numFmtId="0" fontId="72" fillId="4" borderId="0" applyNumberFormat="0" applyBorder="0" applyAlignment="0" applyProtection="0">
      <alignment vertical="center"/>
    </xf>
    <xf numFmtId="0" fontId="78" fillId="0" borderId="36" applyNumberFormat="0" applyFill="0" applyAlignment="0" applyProtection="0">
      <alignment vertical="center"/>
    </xf>
    <xf numFmtId="0" fontId="21" fillId="0" borderId="0">
      <alignment vertical="center"/>
    </xf>
    <xf numFmtId="0" fontId="13" fillId="20" borderId="0" applyNumberFormat="0" applyBorder="0" applyAlignment="0" applyProtection="0">
      <alignment vertical="center"/>
    </xf>
    <xf numFmtId="0" fontId="112" fillId="0" borderId="0">
      <alignment vertical="center"/>
    </xf>
    <xf numFmtId="0" fontId="112" fillId="0" borderId="0">
      <alignment vertical="center"/>
    </xf>
    <xf numFmtId="0" fontId="13" fillId="19" borderId="0" applyNumberFormat="0" applyBorder="0" applyAlignment="0" applyProtection="0">
      <alignment vertical="center"/>
    </xf>
    <xf numFmtId="0" fontId="81" fillId="0" borderId="0" applyNumberFormat="0" applyFill="0" applyBorder="0" applyAlignment="0" applyProtection="0">
      <alignment vertical="center"/>
    </xf>
    <xf numFmtId="0" fontId="16" fillId="0" borderId="1">
      <alignment horizontal="distributed" vertical="center" wrapText="1"/>
    </xf>
    <xf numFmtId="0" fontId="13" fillId="7" borderId="0" applyNumberFormat="0" applyBorder="0" applyAlignment="0" applyProtection="0">
      <alignment vertical="center"/>
    </xf>
    <xf numFmtId="0" fontId="72" fillId="4" borderId="0" applyNumberFormat="0" applyBorder="0" applyAlignment="0" applyProtection="0">
      <alignment vertical="center"/>
    </xf>
    <xf numFmtId="0" fontId="13" fillId="16" borderId="0" applyNumberFormat="0" applyBorder="0" applyAlignment="0" applyProtection="0">
      <alignment vertical="center"/>
    </xf>
    <xf numFmtId="0" fontId="75" fillId="15" borderId="0" applyNumberFormat="0" applyBorder="0" applyAlignment="0" applyProtection="0">
      <alignment vertical="center"/>
    </xf>
    <xf numFmtId="0" fontId="72" fillId="12" borderId="0" applyNumberFormat="0" applyBorder="0" applyAlignment="0" applyProtection="0">
      <alignment vertical="center"/>
    </xf>
    <xf numFmtId="0" fontId="66" fillId="11" borderId="0" applyNumberFormat="0" applyBorder="0" applyAlignment="0" applyProtection="0">
      <alignment vertical="center"/>
    </xf>
    <xf numFmtId="0" fontId="13" fillId="11" borderId="0" applyNumberFormat="0" applyBorder="0" applyAlignment="0" applyProtection="0">
      <alignment vertical="center"/>
    </xf>
    <xf numFmtId="0" fontId="13" fillId="4" borderId="0" applyNumberFormat="0" applyBorder="0" applyAlignment="0" applyProtection="0">
      <alignment vertical="center"/>
    </xf>
    <xf numFmtId="0" fontId="7" fillId="0" borderId="0">
      <alignment vertical="center"/>
    </xf>
    <xf numFmtId="0" fontId="13" fillId="19" borderId="0" applyNumberFormat="0" applyBorder="0" applyAlignment="0" applyProtection="0">
      <alignment vertical="center"/>
    </xf>
    <xf numFmtId="0" fontId="112" fillId="0" borderId="0">
      <alignment vertical="center"/>
    </xf>
    <xf numFmtId="0" fontId="13" fillId="20" borderId="0" applyNumberFormat="0" applyBorder="0" applyAlignment="0" applyProtection="0">
      <alignment vertical="center"/>
    </xf>
    <xf numFmtId="0" fontId="79" fillId="0" borderId="37" applyNumberFormat="0" applyFill="0" applyAlignment="0" applyProtection="0">
      <alignment vertical="center"/>
    </xf>
    <xf numFmtId="0" fontId="2" fillId="0" borderId="0">
      <alignment vertical="center"/>
    </xf>
    <xf numFmtId="0" fontId="68" fillId="0" borderId="31" applyNumberFormat="0" applyFill="0" applyAlignment="0" applyProtection="0">
      <alignment vertical="center"/>
    </xf>
    <xf numFmtId="0" fontId="13" fillId="0" borderId="0">
      <alignment vertical="center"/>
    </xf>
    <xf numFmtId="0" fontId="13" fillId="11" borderId="0" applyNumberFormat="0" applyBorder="0" applyAlignment="0" applyProtection="0">
      <alignment vertical="center"/>
    </xf>
    <xf numFmtId="0" fontId="75" fillId="15" borderId="0" applyNumberFormat="0" applyBorder="0" applyAlignment="0" applyProtection="0">
      <alignment vertical="center"/>
    </xf>
    <xf numFmtId="0" fontId="13" fillId="0" borderId="0">
      <alignment vertical="center"/>
    </xf>
    <xf numFmtId="0" fontId="13" fillId="13" borderId="0" applyNumberFormat="0" applyBorder="0" applyAlignment="0" applyProtection="0">
      <alignment vertical="center"/>
    </xf>
    <xf numFmtId="0" fontId="75" fillId="15" borderId="0" applyNumberFormat="0" applyBorder="0" applyAlignment="0" applyProtection="0">
      <alignment vertical="center"/>
    </xf>
    <xf numFmtId="0" fontId="112" fillId="0" borderId="0">
      <alignment vertical="center"/>
    </xf>
    <xf numFmtId="0" fontId="13" fillId="19" borderId="0" applyNumberFormat="0" applyBorder="0" applyAlignment="0" applyProtection="0">
      <alignment vertical="center"/>
    </xf>
    <xf numFmtId="0" fontId="112" fillId="0" borderId="0">
      <alignment vertical="center"/>
    </xf>
    <xf numFmtId="0" fontId="13" fillId="2" borderId="0" applyNumberFormat="0" applyBorder="0" applyAlignment="0" applyProtection="0">
      <alignment vertical="center"/>
    </xf>
    <xf numFmtId="0" fontId="83" fillId="0" borderId="0">
      <alignment vertical="center"/>
    </xf>
    <xf numFmtId="0" fontId="112" fillId="0" borderId="0">
      <alignment vertical="center"/>
    </xf>
    <xf numFmtId="0" fontId="13" fillId="2" borderId="0" applyNumberFormat="0" applyBorder="0" applyAlignment="0" applyProtection="0">
      <alignment vertical="center"/>
    </xf>
    <xf numFmtId="0" fontId="21" fillId="0" borderId="0">
      <alignment vertical="center"/>
    </xf>
    <xf numFmtId="0" fontId="81" fillId="0" borderId="39" applyNumberFormat="0" applyFill="0" applyAlignment="0" applyProtection="0">
      <alignment vertical="center"/>
    </xf>
    <xf numFmtId="0" fontId="13" fillId="11" borderId="0" applyNumberFormat="0" applyBorder="0" applyAlignment="0" applyProtection="0">
      <alignment vertical="center"/>
    </xf>
    <xf numFmtId="0" fontId="67" fillId="4" borderId="0" applyNumberFormat="0" applyBorder="0" applyAlignment="0" applyProtection="0">
      <alignment vertical="center"/>
    </xf>
    <xf numFmtId="0" fontId="7" fillId="0" borderId="0">
      <alignment vertical="center"/>
    </xf>
    <xf numFmtId="0" fontId="21" fillId="0" borderId="0">
      <alignment vertical="center"/>
    </xf>
    <xf numFmtId="0" fontId="80" fillId="0" borderId="0" applyNumberFormat="0" applyFill="0" applyBorder="0" applyAlignment="0" applyProtection="0">
      <alignment vertical="center"/>
    </xf>
    <xf numFmtId="0" fontId="85" fillId="0" borderId="0">
      <alignment vertical="center"/>
    </xf>
    <xf numFmtId="0" fontId="13" fillId="28" borderId="0" applyNumberFormat="0" applyBorder="0" applyAlignment="0" applyProtection="0">
      <alignment vertical="center"/>
    </xf>
    <xf numFmtId="0" fontId="13" fillId="11" borderId="0" applyNumberFormat="0" applyBorder="0" applyAlignment="0" applyProtection="0">
      <alignment vertical="center"/>
    </xf>
    <xf numFmtId="0" fontId="112" fillId="0" borderId="0">
      <alignment vertical="center"/>
    </xf>
    <xf numFmtId="0" fontId="13" fillId="28" borderId="0" applyNumberFormat="0" applyBorder="0" applyAlignment="0" applyProtection="0">
      <alignment vertical="center"/>
    </xf>
    <xf numFmtId="0" fontId="13" fillId="15" borderId="0" applyNumberFormat="0" applyBorder="0" applyAlignment="0" applyProtection="0">
      <alignment vertical="center"/>
    </xf>
    <xf numFmtId="0" fontId="67" fillId="9" borderId="0" applyNumberFormat="0" applyBorder="0" applyAlignment="0" applyProtection="0">
      <alignment vertical="center"/>
    </xf>
    <xf numFmtId="0" fontId="112" fillId="0" borderId="0">
      <alignment vertical="center"/>
    </xf>
    <xf numFmtId="0" fontId="13" fillId="14" borderId="0" applyNumberFormat="0" applyBorder="0" applyAlignment="0" applyProtection="0">
      <alignment vertical="center"/>
    </xf>
    <xf numFmtId="0" fontId="13" fillId="2" borderId="0" applyNumberFormat="0" applyBorder="0" applyAlignment="0" applyProtection="0">
      <alignment vertical="center"/>
    </xf>
    <xf numFmtId="0" fontId="67" fillId="24" borderId="0" applyNumberFormat="0" applyBorder="0" applyAlignment="0" applyProtection="0">
      <alignment vertical="center"/>
    </xf>
    <xf numFmtId="0" fontId="13" fillId="11" borderId="0" applyNumberFormat="0" applyBorder="0" applyAlignment="0" applyProtection="0">
      <alignment vertical="center"/>
    </xf>
    <xf numFmtId="0" fontId="112" fillId="0" borderId="0">
      <alignment vertical="center"/>
    </xf>
    <xf numFmtId="0" fontId="13" fillId="14" borderId="0" applyNumberFormat="0" applyBorder="0" applyAlignment="0" applyProtection="0">
      <alignment vertical="center"/>
    </xf>
    <xf numFmtId="0" fontId="13" fillId="2" borderId="0" applyNumberFormat="0" applyBorder="0" applyAlignment="0" applyProtection="0">
      <alignment vertical="center"/>
    </xf>
    <xf numFmtId="0" fontId="13" fillId="19" borderId="0" applyNumberFormat="0" applyBorder="0" applyAlignment="0" applyProtection="0">
      <alignment vertical="center"/>
    </xf>
    <xf numFmtId="0" fontId="112" fillId="0" borderId="0">
      <alignment vertical="center"/>
    </xf>
    <xf numFmtId="0" fontId="112" fillId="0" borderId="0">
      <alignment vertical="center"/>
    </xf>
    <xf numFmtId="0" fontId="13" fillId="2" borderId="0" applyNumberFormat="0" applyBorder="0" applyAlignment="0" applyProtection="0">
      <alignment vertical="center"/>
    </xf>
    <xf numFmtId="0" fontId="13" fillId="13" borderId="0" applyNumberFormat="0" applyBorder="0" applyAlignment="0" applyProtection="0">
      <alignment vertical="center"/>
    </xf>
    <xf numFmtId="0" fontId="13" fillId="2" borderId="0" applyNumberFormat="0" applyBorder="0" applyAlignment="0" applyProtection="0">
      <alignment vertical="center"/>
    </xf>
    <xf numFmtId="0" fontId="13" fillId="11" borderId="0" applyNumberFormat="0" applyBorder="0" applyAlignment="0" applyProtection="0">
      <alignment vertical="center"/>
    </xf>
    <xf numFmtId="0" fontId="112" fillId="0" borderId="0">
      <alignment vertical="center"/>
    </xf>
    <xf numFmtId="0" fontId="112" fillId="0" borderId="0">
      <alignment vertical="center"/>
    </xf>
    <xf numFmtId="0" fontId="112" fillId="0" borderId="0">
      <alignment vertical="center"/>
    </xf>
    <xf numFmtId="0" fontId="88" fillId="0" borderId="41" applyNumberFormat="0" applyFill="0" applyAlignment="0" applyProtection="0">
      <alignment vertical="center"/>
    </xf>
    <xf numFmtId="0" fontId="13" fillId="14" borderId="0" applyNumberFormat="0" applyBorder="0" applyAlignment="0" applyProtection="0">
      <alignment vertical="center"/>
    </xf>
    <xf numFmtId="0" fontId="13" fillId="2" borderId="0" applyNumberFormat="0" applyBorder="0" applyAlignment="0" applyProtection="0">
      <alignment vertical="center"/>
    </xf>
    <xf numFmtId="0" fontId="81" fillId="0" borderId="42" applyNumberFormat="0" applyFill="0" applyAlignment="0" applyProtection="0">
      <alignment vertical="center"/>
    </xf>
    <xf numFmtId="0" fontId="13" fillId="28" borderId="0" applyNumberFormat="0" applyBorder="0" applyAlignment="0" applyProtection="0">
      <alignment vertical="center"/>
    </xf>
    <xf numFmtId="0" fontId="13" fillId="28" borderId="0" applyNumberFormat="0" applyBorder="0" applyAlignment="0" applyProtection="0">
      <alignment vertical="center"/>
    </xf>
    <xf numFmtId="0" fontId="13" fillId="19" borderId="0" applyNumberFormat="0" applyBorder="0" applyAlignment="0" applyProtection="0">
      <alignment vertical="center"/>
    </xf>
    <xf numFmtId="0" fontId="112" fillId="0" borderId="0">
      <alignment vertical="center"/>
    </xf>
    <xf numFmtId="0" fontId="74" fillId="4" borderId="34" applyNumberFormat="0" applyAlignment="0" applyProtection="0">
      <alignment vertical="center"/>
    </xf>
    <xf numFmtId="0" fontId="112" fillId="0" borderId="0">
      <alignment vertical="center"/>
    </xf>
    <xf numFmtId="0" fontId="112" fillId="0" borderId="0">
      <alignment vertical="center"/>
    </xf>
    <xf numFmtId="0" fontId="13" fillId="28" borderId="0" applyNumberFormat="0" applyBorder="0" applyAlignment="0" applyProtection="0">
      <alignment vertical="center"/>
    </xf>
    <xf numFmtId="0" fontId="72" fillId="16" borderId="0" applyNumberFormat="0" applyBorder="0" applyAlignment="0" applyProtection="0">
      <alignment vertical="center"/>
    </xf>
    <xf numFmtId="0" fontId="13" fillId="19" borderId="0" applyNumberFormat="0" applyBorder="0" applyAlignment="0" applyProtection="0">
      <alignment vertical="center"/>
    </xf>
    <xf numFmtId="0" fontId="112" fillId="0" borderId="0">
      <alignment vertical="center"/>
    </xf>
    <xf numFmtId="0" fontId="13" fillId="20" borderId="0" applyNumberFormat="0" applyBorder="0" applyAlignment="0" applyProtection="0">
      <alignment vertical="center"/>
    </xf>
    <xf numFmtId="0" fontId="13" fillId="28" borderId="0" applyNumberFormat="0" applyBorder="0" applyAlignment="0" applyProtection="0">
      <alignment vertical="center"/>
    </xf>
    <xf numFmtId="0" fontId="13" fillId="26" borderId="0" applyNumberFormat="0" applyBorder="0" applyAlignment="0" applyProtection="0">
      <alignment vertical="center"/>
    </xf>
    <xf numFmtId="0" fontId="13" fillId="15" borderId="0" applyNumberFormat="0" applyBorder="0" applyAlignment="0" applyProtection="0">
      <alignment vertical="center"/>
    </xf>
    <xf numFmtId="0" fontId="112" fillId="17" borderId="33" applyNumberFormat="0" applyFont="0" applyAlignment="0" applyProtection="0">
      <alignment vertical="center"/>
    </xf>
    <xf numFmtId="0" fontId="72" fillId="4" borderId="0" applyNumberFormat="0" applyBorder="0" applyAlignment="0" applyProtection="0">
      <alignment vertical="center"/>
    </xf>
    <xf numFmtId="0" fontId="13" fillId="28" borderId="0" applyNumberFormat="0" applyBorder="0" applyAlignment="0" applyProtection="0">
      <alignment vertical="center"/>
    </xf>
    <xf numFmtId="0" fontId="13" fillId="28" borderId="0" applyNumberFormat="0" applyBorder="0" applyAlignment="0" applyProtection="0">
      <alignment vertical="center"/>
    </xf>
    <xf numFmtId="0" fontId="13" fillId="28" borderId="0" applyNumberFormat="0" applyBorder="0" applyAlignment="0" applyProtection="0">
      <alignment vertical="center"/>
    </xf>
    <xf numFmtId="0" fontId="13" fillId="15" borderId="0" applyNumberFormat="0" applyBorder="0" applyAlignment="0" applyProtection="0">
      <alignment vertical="center"/>
    </xf>
    <xf numFmtId="0" fontId="13" fillId="13" borderId="0" applyNumberFormat="0" applyBorder="0" applyAlignment="0" applyProtection="0">
      <alignment vertical="center"/>
    </xf>
    <xf numFmtId="0" fontId="13" fillId="19" borderId="0" applyNumberFormat="0" applyBorder="0" applyAlignment="0" applyProtection="0">
      <alignment vertical="center"/>
    </xf>
    <xf numFmtId="0" fontId="13" fillId="13" borderId="0" applyNumberFormat="0" applyBorder="0" applyAlignment="0" applyProtection="0">
      <alignment vertical="center"/>
    </xf>
    <xf numFmtId="0" fontId="112" fillId="0" borderId="0">
      <alignment vertical="center"/>
    </xf>
    <xf numFmtId="0" fontId="67" fillId="24" borderId="0" applyNumberFormat="0" applyBorder="0" applyAlignment="0" applyProtection="0">
      <alignment vertical="center"/>
    </xf>
    <xf numFmtId="0" fontId="13" fillId="13" borderId="0" applyNumberFormat="0" applyBorder="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75" fillId="15" borderId="0" applyNumberFormat="0" applyBorder="0" applyAlignment="0" applyProtection="0">
      <alignment vertical="center"/>
    </xf>
    <xf numFmtId="0" fontId="13" fillId="11" borderId="0" applyNumberFormat="0" applyBorder="0" applyAlignment="0" applyProtection="0">
      <alignment vertical="center"/>
    </xf>
    <xf numFmtId="0" fontId="13" fillId="15" borderId="0" applyNumberFormat="0" applyBorder="0" applyAlignment="0" applyProtection="0">
      <alignment vertical="center"/>
    </xf>
    <xf numFmtId="0" fontId="75" fillId="15" borderId="0" applyNumberFormat="0" applyBorder="0" applyAlignment="0" applyProtection="0">
      <alignment vertical="center"/>
    </xf>
    <xf numFmtId="0" fontId="13" fillId="15" borderId="0" applyNumberFormat="0" applyBorder="0" applyAlignment="0" applyProtection="0">
      <alignment vertical="center"/>
    </xf>
    <xf numFmtId="0" fontId="13" fillId="17" borderId="0" applyNumberFormat="0" applyBorder="0" applyAlignment="0" applyProtection="0">
      <alignment vertical="center"/>
    </xf>
    <xf numFmtId="0" fontId="13" fillId="17" borderId="0" applyNumberFormat="0" applyBorder="0" applyAlignment="0" applyProtection="0">
      <alignment vertical="center"/>
    </xf>
    <xf numFmtId="0" fontId="13" fillId="17" borderId="0" applyNumberFormat="0" applyBorder="0" applyAlignment="0" applyProtection="0">
      <alignment vertical="center"/>
    </xf>
    <xf numFmtId="0" fontId="13" fillId="17" borderId="0" applyNumberFormat="0" applyBorder="0" applyAlignment="0" applyProtection="0">
      <alignment vertical="center"/>
    </xf>
    <xf numFmtId="0" fontId="112" fillId="0" borderId="0">
      <alignment vertical="center"/>
    </xf>
    <xf numFmtId="0" fontId="13" fillId="11" borderId="0" applyNumberFormat="0" applyBorder="0" applyAlignment="0" applyProtection="0">
      <alignment vertical="center"/>
    </xf>
    <xf numFmtId="0" fontId="67" fillId="14" borderId="0" applyNumberFormat="0" applyBorder="0" applyAlignment="0" applyProtection="0">
      <alignment vertical="center"/>
    </xf>
    <xf numFmtId="0" fontId="13" fillId="19" borderId="0" applyNumberFormat="0" applyBorder="0" applyAlignment="0" applyProtection="0">
      <alignment vertical="center"/>
    </xf>
    <xf numFmtId="0" fontId="86" fillId="15" borderId="0" applyNumberFormat="0" applyBorder="0" applyAlignment="0" applyProtection="0">
      <alignment vertical="center"/>
    </xf>
    <xf numFmtId="0" fontId="13" fillId="11" borderId="0" applyNumberFormat="0" applyBorder="0" applyAlignment="0" applyProtection="0">
      <alignment vertical="center"/>
    </xf>
    <xf numFmtId="0" fontId="112" fillId="0" borderId="0">
      <alignment vertical="center"/>
    </xf>
    <xf numFmtId="0" fontId="13" fillId="2"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12" fillId="0" borderId="0">
      <alignment vertical="center"/>
    </xf>
    <xf numFmtId="0" fontId="13" fillId="25" borderId="0" applyNumberFormat="0" applyBorder="0" applyAlignment="0" applyProtection="0">
      <alignment vertical="center"/>
    </xf>
    <xf numFmtId="0" fontId="13" fillId="25" borderId="0" applyNumberFormat="0" applyBorder="0" applyAlignment="0" applyProtection="0">
      <alignment vertical="center"/>
    </xf>
    <xf numFmtId="0" fontId="13" fillId="25" borderId="0" applyNumberFormat="0" applyBorder="0" applyAlignment="0" applyProtection="0">
      <alignment vertical="center"/>
    </xf>
    <xf numFmtId="0" fontId="13" fillId="25" borderId="0" applyNumberFormat="0" applyBorder="0" applyAlignment="0" applyProtection="0">
      <alignment vertical="center"/>
    </xf>
    <xf numFmtId="0" fontId="13" fillId="25" borderId="0" applyNumberFormat="0" applyBorder="0" applyAlignment="0" applyProtection="0">
      <alignment vertical="center"/>
    </xf>
    <xf numFmtId="0" fontId="13" fillId="25" borderId="0" applyNumberFormat="0" applyBorder="0" applyAlignment="0" applyProtection="0">
      <alignment vertical="center"/>
    </xf>
    <xf numFmtId="0" fontId="13" fillId="25" borderId="0" applyNumberFormat="0" applyBorder="0" applyAlignment="0" applyProtection="0">
      <alignment vertical="center"/>
    </xf>
    <xf numFmtId="0" fontId="89" fillId="0" borderId="0">
      <alignment vertical="center"/>
    </xf>
    <xf numFmtId="0" fontId="13" fillId="25" borderId="0" applyNumberFormat="0" applyBorder="0" applyAlignment="0" applyProtection="0">
      <alignment vertical="center"/>
    </xf>
    <xf numFmtId="0" fontId="67" fillId="18" borderId="0" applyNumberFormat="0" applyBorder="0" applyAlignment="0" applyProtection="0">
      <alignment vertical="center"/>
    </xf>
    <xf numFmtId="0" fontId="13" fillId="13" borderId="0" applyNumberFormat="0" applyBorder="0" applyAlignment="0" applyProtection="0">
      <alignment vertical="center"/>
    </xf>
    <xf numFmtId="0" fontId="13" fillId="25" borderId="0" applyNumberFormat="0" applyBorder="0" applyAlignment="0" applyProtection="0">
      <alignment vertical="center"/>
    </xf>
    <xf numFmtId="0" fontId="67" fillId="20" borderId="0" applyNumberFormat="0" applyBorder="0" applyAlignment="0" applyProtection="0">
      <alignment vertical="center"/>
    </xf>
    <xf numFmtId="0" fontId="13" fillId="25" borderId="0" applyNumberFormat="0" applyBorder="0" applyAlignment="0" applyProtection="0">
      <alignment vertical="center"/>
    </xf>
    <xf numFmtId="0" fontId="112" fillId="0" borderId="0">
      <alignment vertical="center"/>
    </xf>
    <xf numFmtId="0" fontId="75" fillId="15" borderId="0" applyNumberFormat="0" applyBorder="0" applyAlignment="0" applyProtection="0">
      <alignment vertical="center"/>
    </xf>
    <xf numFmtId="0" fontId="67" fillId="20" borderId="0" applyNumberFormat="0" applyBorder="0" applyAlignment="0" applyProtection="0">
      <alignment vertical="center"/>
    </xf>
    <xf numFmtId="0" fontId="13" fillId="20" borderId="0" applyNumberFormat="0" applyBorder="0" applyAlignment="0" applyProtection="0">
      <alignment vertical="center"/>
    </xf>
    <xf numFmtId="0" fontId="13" fillId="25" borderId="0" applyNumberFormat="0" applyBorder="0" applyAlignment="0" applyProtection="0">
      <alignment vertical="center"/>
    </xf>
    <xf numFmtId="0" fontId="75" fillId="15" borderId="0" applyNumberFormat="0" applyBorder="0" applyAlignment="0" applyProtection="0">
      <alignment vertical="center"/>
    </xf>
    <xf numFmtId="0" fontId="72" fillId="13"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2" fillId="0" borderId="0">
      <alignment vertical="center"/>
    </xf>
    <xf numFmtId="0" fontId="75" fillId="15" borderId="0" applyNumberFormat="0" applyBorder="0" applyAlignment="0" applyProtection="0">
      <alignment vertical="center"/>
    </xf>
    <xf numFmtId="0" fontId="72" fillId="13"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3" fillId="13" borderId="0" applyNumberFormat="0" applyBorder="0" applyAlignment="0" applyProtection="0">
      <alignment vertical="center"/>
    </xf>
    <xf numFmtId="0" fontId="112" fillId="0" borderId="0">
      <alignment vertical="center"/>
    </xf>
    <xf numFmtId="0" fontId="13" fillId="13" borderId="0" applyNumberFormat="0" applyBorder="0" applyAlignment="0" applyProtection="0">
      <alignment vertical="center"/>
    </xf>
    <xf numFmtId="0" fontId="88" fillId="0" borderId="31" applyNumberFormat="0" applyFill="0" applyAlignment="0" applyProtection="0">
      <alignment vertical="center"/>
    </xf>
    <xf numFmtId="0" fontId="66" fillId="11" borderId="0" applyNumberFormat="0" applyBorder="0" applyAlignment="0" applyProtection="0">
      <alignment vertical="center"/>
    </xf>
    <xf numFmtId="0" fontId="13" fillId="7"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26" borderId="0" applyNumberFormat="0" applyBorder="0" applyAlignment="0" applyProtection="0">
      <alignment vertical="center"/>
    </xf>
    <xf numFmtId="0" fontId="13" fillId="17" borderId="0" applyNumberFormat="0" applyBorder="0" applyAlignment="0" applyProtection="0">
      <alignment vertical="center"/>
    </xf>
    <xf numFmtId="0" fontId="13" fillId="13" borderId="0" applyNumberFormat="0" applyBorder="0" applyAlignment="0" applyProtection="0">
      <alignment vertical="center"/>
    </xf>
    <xf numFmtId="37" fontId="84" fillId="0" borderId="0">
      <alignment vertical="center"/>
    </xf>
    <xf numFmtId="0" fontId="13" fillId="26" borderId="0" applyNumberFormat="0" applyBorder="0" applyAlignment="0" applyProtection="0">
      <alignment vertical="center"/>
    </xf>
    <xf numFmtId="0" fontId="13" fillId="17" borderId="0" applyNumberFormat="0" applyBorder="0" applyAlignment="0" applyProtection="0">
      <alignment vertical="center"/>
    </xf>
    <xf numFmtId="0" fontId="13" fillId="13" borderId="0" applyNumberFormat="0" applyBorder="0" applyAlignment="0" applyProtection="0">
      <alignment vertical="center"/>
    </xf>
    <xf numFmtId="0" fontId="67" fillId="18" borderId="0" applyNumberFormat="0" applyBorder="0" applyAlignment="0" applyProtection="0">
      <alignment vertical="center"/>
    </xf>
    <xf numFmtId="0" fontId="66" fillId="11" borderId="0" applyNumberFormat="0" applyBorder="0" applyAlignment="0" applyProtection="0">
      <alignment vertical="center"/>
    </xf>
    <xf numFmtId="0" fontId="13" fillId="26" borderId="0" applyNumberFormat="0" applyBorder="0" applyAlignment="0" applyProtection="0">
      <alignment vertical="center"/>
    </xf>
    <xf numFmtId="0" fontId="13" fillId="13" borderId="0" applyNumberFormat="0" applyBorder="0" applyAlignment="0" applyProtection="0">
      <alignment vertical="center"/>
    </xf>
    <xf numFmtId="0" fontId="112" fillId="0" borderId="0">
      <alignment vertical="center"/>
    </xf>
    <xf numFmtId="0" fontId="13" fillId="26" borderId="0" applyNumberFormat="0" applyBorder="0" applyAlignment="0" applyProtection="0">
      <alignment vertical="center"/>
    </xf>
    <xf numFmtId="0" fontId="13" fillId="26"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75" fillId="15" borderId="0" applyNumberFormat="0" applyBorder="0" applyAlignment="0" applyProtection="0">
      <alignment vertical="center"/>
    </xf>
    <xf numFmtId="0" fontId="13" fillId="4" borderId="0" applyNumberFormat="0" applyBorder="0" applyAlignment="0" applyProtection="0">
      <alignment vertical="center"/>
    </xf>
    <xf numFmtId="0" fontId="112" fillId="0" borderId="0">
      <alignment vertical="center"/>
    </xf>
    <xf numFmtId="0" fontId="13" fillId="0" borderId="0">
      <alignment vertical="center"/>
    </xf>
    <xf numFmtId="0" fontId="13" fillId="26" borderId="0" applyNumberFormat="0" applyBorder="0" applyAlignment="0" applyProtection="0">
      <alignment vertical="center"/>
    </xf>
    <xf numFmtId="0" fontId="13" fillId="28" borderId="0" applyNumberFormat="0" applyBorder="0" applyAlignment="0" applyProtection="0">
      <alignment vertical="center"/>
    </xf>
    <xf numFmtId="0" fontId="13" fillId="26" borderId="0" applyNumberFormat="0" applyBorder="0" applyAlignment="0" applyProtection="0">
      <alignment vertical="center"/>
    </xf>
    <xf numFmtId="0" fontId="13" fillId="28" borderId="0" applyNumberFormat="0" applyBorder="0" applyAlignment="0" applyProtection="0">
      <alignment vertical="center"/>
    </xf>
    <xf numFmtId="0" fontId="13" fillId="26" borderId="0" applyNumberFormat="0" applyBorder="0" applyAlignment="0" applyProtection="0">
      <alignment vertical="center"/>
    </xf>
    <xf numFmtId="0" fontId="112" fillId="0" borderId="0">
      <alignment vertical="center"/>
    </xf>
    <xf numFmtId="0" fontId="13" fillId="26" borderId="0" applyNumberFormat="0" applyBorder="0" applyAlignment="0" applyProtection="0">
      <alignment vertical="center"/>
    </xf>
    <xf numFmtId="0" fontId="112" fillId="0" borderId="0">
      <alignment vertical="center"/>
    </xf>
    <xf numFmtId="0" fontId="13" fillId="26"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87" fillId="0" borderId="40" applyNumberFormat="0" applyFill="0" applyAlignment="0" applyProtection="0">
      <alignment vertical="center"/>
    </xf>
    <xf numFmtId="0" fontId="13" fillId="14" borderId="0" applyNumberFormat="0" applyBorder="0" applyAlignment="0" applyProtection="0">
      <alignment vertical="center"/>
    </xf>
    <xf numFmtId="43" fontId="112" fillId="0" borderId="0" applyFont="0" applyFill="0" applyBorder="0" applyAlignment="0" applyProtection="0">
      <alignment vertical="center"/>
    </xf>
    <xf numFmtId="181" fontId="112" fillId="0" borderId="0" applyFont="0" applyFill="0" applyBorder="0" applyAlignment="0" applyProtection="0">
      <alignment vertical="center"/>
    </xf>
    <xf numFmtId="0" fontId="80"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12" fillId="0" borderId="0">
      <alignment vertical="center"/>
    </xf>
    <xf numFmtId="0" fontId="13" fillId="14" borderId="0" applyNumberFormat="0" applyBorder="0" applyAlignment="0" applyProtection="0">
      <alignment vertical="center"/>
    </xf>
    <xf numFmtId="0" fontId="112" fillId="0" borderId="0">
      <alignment vertical="center"/>
    </xf>
    <xf numFmtId="0" fontId="13" fillId="14" borderId="0" applyNumberFormat="0" applyBorder="0" applyAlignment="0" applyProtection="0">
      <alignment vertical="center"/>
    </xf>
    <xf numFmtId="0" fontId="75" fillId="15" borderId="0" applyNumberFormat="0" applyBorder="0" applyAlignment="0" applyProtection="0">
      <alignment vertical="center"/>
    </xf>
    <xf numFmtId="0" fontId="13" fillId="20" borderId="0" applyNumberFormat="0" applyBorder="0" applyAlignment="0" applyProtection="0">
      <alignment vertical="center"/>
    </xf>
    <xf numFmtId="0" fontId="13" fillId="16" borderId="0" applyNumberFormat="0" applyBorder="0" applyAlignment="0" applyProtection="0">
      <alignment vertical="center"/>
    </xf>
    <xf numFmtId="0" fontId="75" fillId="15" borderId="0" applyNumberFormat="0" applyBorder="0" applyAlignment="0" applyProtection="0">
      <alignment vertical="center"/>
    </xf>
    <xf numFmtId="0" fontId="13" fillId="16" borderId="0" applyNumberFormat="0" applyBorder="0" applyAlignment="0" applyProtection="0">
      <alignment vertical="center"/>
    </xf>
    <xf numFmtId="0" fontId="13" fillId="16" borderId="0" applyNumberFormat="0" applyBorder="0" applyAlignment="0" applyProtection="0">
      <alignment vertical="center"/>
    </xf>
    <xf numFmtId="0" fontId="112" fillId="0" borderId="0">
      <alignment vertical="center"/>
    </xf>
    <xf numFmtId="0" fontId="13" fillId="20" borderId="0" applyNumberFormat="0" applyBorder="0" applyAlignment="0" applyProtection="0">
      <alignment vertical="center"/>
    </xf>
    <xf numFmtId="0" fontId="13" fillId="20" borderId="0" applyNumberFormat="0" applyBorder="0" applyAlignment="0" applyProtection="0">
      <alignment vertical="center"/>
    </xf>
    <xf numFmtId="0" fontId="21" fillId="0" borderId="0">
      <alignment vertical="center"/>
    </xf>
    <xf numFmtId="0" fontId="112" fillId="0" borderId="0">
      <alignment vertical="center"/>
    </xf>
    <xf numFmtId="0" fontId="13" fillId="20" borderId="0" applyNumberFormat="0" applyBorder="0" applyAlignment="0" applyProtection="0">
      <alignment vertical="center"/>
    </xf>
    <xf numFmtId="0" fontId="112" fillId="0" borderId="0">
      <alignment vertical="center"/>
    </xf>
    <xf numFmtId="0" fontId="13" fillId="20" borderId="0" applyNumberFormat="0" applyBorder="0" applyAlignment="0" applyProtection="0">
      <alignment vertical="center"/>
    </xf>
    <xf numFmtId="0" fontId="80" fillId="0" borderId="0" applyNumberFormat="0" applyFill="0" applyBorder="0" applyAlignment="0" applyProtection="0">
      <alignment vertical="center"/>
    </xf>
    <xf numFmtId="0" fontId="80" fillId="0" borderId="38" applyNumberFormat="0" applyFill="0" applyAlignment="0" applyProtection="0">
      <alignment vertical="center"/>
    </xf>
    <xf numFmtId="0" fontId="112" fillId="0" borderId="0">
      <alignment vertical="center"/>
    </xf>
    <xf numFmtId="0" fontId="13" fillId="19"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26" borderId="0" applyNumberFormat="0" applyBorder="0" applyAlignment="0" applyProtection="0">
      <alignment vertical="center"/>
    </xf>
    <xf numFmtId="0" fontId="13" fillId="19" borderId="0" applyNumberFormat="0" applyBorder="0" applyAlignment="0" applyProtection="0">
      <alignment vertical="center"/>
    </xf>
    <xf numFmtId="0" fontId="112" fillId="0" borderId="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66" fillId="11" borderId="0" applyNumberFormat="0" applyBorder="0" applyAlignment="0" applyProtection="0">
      <alignment vertical="center"/>
    </xf>
    <xf numFmtId="0" fontId="13" fillId="26" borderId="0" applyNumberFormat="0" applyBorder="0" applyAlignment="0" applyProtection="0">
      <alignment vertical="center"/>
    </xf>
    <xf numFmtId="0" fontId="13" fillId="26" borderId="0" applyNumberFormat="0" applyBorder="0" applyAlignment="0" applyProtection="0">
      <alignment vertical="center"/>
    </xf>
    <xf numFmtId="0" fontId="13" fillId="26" borderId="0" applyNumberFormat="0" applyBorder="0" applyAlignment="0" applyProtection="0">
      <alignment vertical="center"/>
    </xf>
    <xf numFmtId="0" fontId="80" fillId="0" borderId="38" applyNumberFormat="0" applyFill="0" applyAlignment="0" applyProtection="0">
      <alignment vertical="center"/>
    </xf>
    <xf numFmtId="0" fontId="13" fillId="26" borderId="0" applyNumberFormat="0" applyBorder="0" applyAlignment="0" applyProtection="0">
      <alignment vertical="center"/>
    </xf>
    <xf numFmtId="0" fontId="67" fillId="26" borderId="0" applyNumberFormat="0" applyBorder="0" applyAlignment="0" applyProtection="0">
      <alignment vertical="center"/>
    </xf>
    <xf numFmtId="0" fontId="13" fillId="28" borderId="0" applyNumberFormat="0" applyBorder="0" applyAlignment="0" applyProtection="0">
      <alignment vertical="center"/>
    </xf>
    <xf numFmtId="0" fontId="13" fillId="26" borderId="0" applyNumberFormat="0" applyBorder="0" applyAlignment="0" applyProtection="0">
      <alignment vertical="center"/>
    </xf>
    <xf numFmtId="0" fontId="13" fillId="28" borderId="0" applyNumberFormat="0" applyBorder="0" applyAlignment="0" applyProtection="0">
      <alignment vertical="center"/>
    </xf>
    <xf numFmtId="0" fontId="13" fillId="26" borderId="0" applyNumberFormat="0" applyBorder="0" applyAlignment="0" applyProtection="0">
      <alignment vertical="center"/>
    </xf>
    <xf numFmtId="0" fontId="88" fillId="0" borderId="31" applyNumberFormat="0" applyFill="0" applyAlignment="0" applyProtection="0">
      <alignment vertical="center"/>
    </xf>
    <xf numFmtId="0" fontId="7" fillId="0" borderId="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0"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12" fillId="0" borderId="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7" borderId="0" applyNumberFormat="0" applyBorder="0" applyAlignment="0" applyProtection="0">
      <alignment vertical="center"/>
    </xf>
    <xf numFmtId="0" fontId="13" fillId="13" borderId="0" applyNumberFormat="0" applyBorder="0" applyAlignment="0" applyProtection="0">
      <alignment vertical="center"/>
    </xf>
    <xf numFmtId="0" fontId="13" fillId="7" borderId="0" applyNumberFormat="0" applyBorder="0" applyAlignment="0" applyProtection="0">
      <alignment vertical="center"/>
    </xf>
    <xf numFmtId="0" fontId="75" fillId="15" borderId="0" applyNumberFormat="0" applyBorder="0" applyAlignment="0" applyProtection="0">
      <alignment vertical="center"/>
    </xf>
    <xf numFmtId="0" fontId="13" fillId="13"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67" fillId="18" borderId="0" applyNumberFormat="0" applyBorder="0" applyAlignment="0" applyProtection="0">
      <alignment vertical="center"/>
    </xf>
    <xf numFmtId="0" fontId="67" fillId="24" borderId="0" applyNumberFormat="0" applyBorder="0" applyAlignment="0" applyProtection="0">
      <alignment vertical="center"/>
    </xf>
    <xf numFmtId="0" fontId="72" fillId="9" borderId="0" applyNumberFormat="0" applyBorder="0" applyAlignment="0" applyProtection="0">
      <alignment vertical="center"/>
    </xf>
    <xf numFmtId="0" fontId="112" fillId="0" borderId="0">
      <alignment vertical="center"/>
    </xf>
    <xf numFmtId="0" fontId="72" fillId="9" borderId="0" applyNumberFormat="0" applyBorder="0" applyAlignment="0" applyProtection="0">
      <alignment vertical="center"/>
    </xf>
    <xf numFmtId="0" fontId="7" fillId="0" borderId="0">
      <alignment vertical="center"/>
    </xf>
    <xf numFmtId="0" fontId="72" fillId="9" borderId="0" applyNumberFormat="0" applyBorder="0" applyAlignment="0" applyProtection="0">
      <alignment vertical="center"/>
    </xf>
    <xf numFmtId="0" fontId="67" fillId="4" borderId="0" applyNumberFormat="0" applyBorder="0" applyAlignment="0" applyProtection="0">
      <alignment vertical="center"/>
    </xf>
    <xf numFmtId="0" fontId="91" fillId="2" borderId="1" applyNumberFormat="0" applyBorder="0" applyAlignment="0" applyProtection="0">
      <alignment vertical="center"/>
    </xf>
    <xf numFmtId="0" fontId="7" fillId="0" borderId="0">
      <alignment vertical="center"/>
    </xf>
    <xf numFmtId="0" fontId="67" fillId="2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112" fillId="17" borderId="33" applyNumberFormat="0" applyFont="0" applyAlignment="0" applyProtection="0">
      <alignment vertical="center"/>
    </xf>
    <xf numFmtId="0" fontId="67" fillId="14" borderId="0" applyNumberFormat="0" applyBorder="0" applyAlignment="0" applyProtection="0">
      <alignment vertical="center"/>
    </xf>
    <xf numFmtId="0" fontId="21" fillId="0" borderId="0">
      <alignment vertical="center"/>
    </xf>
    <xf numFmtId="0" fontId="112" fillId="17" borderId="33" applyNumberFormat="0" applyFont="0" applyAlignment="0" applyProtection="0">
      <alignment vertical="center"/>
    </xf>
    <xf numFmtId="0" fontId="67" fillId="14" borderId="0" applyNumberFormat="0" applyBorder="0" applyAlignment="0" applyProtection="0">
      <alignment vertical="center"/>
    </xf>
    <xf numFmtId="0" fontId="67" fillId="14" borderId="0" applyNumberFormat="0" applyBorder="0" applyAlignment="0" applyProtection="0">
      <alignment vertical="center"/>
    </xf>
    <xf numFmtId="0" fontId="67" fillId="20" borderId="0" applyNumberFormat="0" applyBorder="0" applyAlignment="0" applyProtection="0">
      <alignment vertical="center"/>
    </xf>
    <xf numFmtId="0" fontId="72" fillId="16" borderId="0" applyNumberFormat="0" applyBorder="0" applyAlignment="0" applyProtection="0">
      <alignment vertical="center"/>
    </xf>
    <xf numFmtId="0" fontId="72" fillId="16" borderId="0" applyNumberFormat="0" applyBorder="0" applyAlignment="0" applyProtection="0">
      <alignment vertical="center"/>
    </xf>
    <xf numFmtId="0" fontId="112" fillId="0" borderId="0">
      <alignment vertical="center"/>
    </xf>
    <xf numFmtId="0" fontId="67" fillId="20" borderId="0" applyNumberFormat="0" applyBorder="0" applyAlignment="0" applyProtection="0">
      <alignment vertical="center"/>
    </xf>
    <xf numFmtId="0" fontId="67" fillId="20" borderId="0" applyNumberFormat="0" applyBorder="0" applyAlignment="0" applyProtection="0">
      <alignment vertical="center"/>
    </xf>
    <xf numFmtId="0" fontId="2" fillId="0" borderId="0">
      <alignment vertical="center"/>
    </xf>
    <xf numFmtId="0" fontId="67" fillId="20" borderId="0" applyNumberFormat="0" applyBorder="0" applyAlignment="0" applyProtection="0">
      <alignment vertical="center"/>
    </xf>
    <xf numFmtId="0" fontId="67" fillId="18" borderId="0" applyNumberFormat="0" applyBorder="0" applyAlignment="0" applyProtection="0">
      <alignment vertical="center"/>
    </xf>
    <xf numFmtId="0" fontId="112" fillId="0" borderId="0">
      <alignment vertical="center"/>
    </xf>
    <xf numFmtId="0" fontId="112" fillId="0" borderId="0">
      <alignment vertical="center"/>
    </xf>
    <xf numFmtId="0" fontId="13" fillId="0" borderId="0">
      <alignment vertical="center"/>
    </xf>
    <xf numFmtId="0" fontId="67" fillId="18" borderId="0" applyNumberFormat="0" applyBorder="0" applyAlignment="0" applyProtection="0">
      <alignment vertical="center"/>
    </xf>
    <xf numFmtId="0" fontId="112" fillId="0" borderId="0">
      <alignment vertical="center"/>
    </xf>
    <xf numFmtId="0" fontId="21" fillId="0" borderId="0">
      <alignment vertical="center"/>
    </xf>
    <xf numFmtId="0" fontId="67" fillId="9" borderId="0" applyNumberFormat="0" applyBorder="0" applyAlignment="0" applyProtection="0">
      <alignment vertical="center"/>
    </xf>
    <xf numFmtId="0" fontId="92" fillId="0" borderId="44" applyNumberFormat="0" applyAlignment="0" applyProtection="0">
      <alignment horizontal="left" vertical="center"/>
    </xf>
    <xf numFmtId="0" fontId="67" fillId="18" borderId="0" applyNumberFormat="0" applyBorder="0" applyAlignment="0" applyProtection="0">
      <alignment vertical="center"/>
    </xf>
    <xf numFmtId="0" fontId="67" fillId="9" borderId="0" applyNumberFormat="0" applyBorder="0" applyAlignment="0" applyProtection="0">
      <alignment vertical="center"/>
    </xf>
    <xf numFmtId="0" fontId="67" fillId="9" borderId="0" applyNumberFormat="0" applyBorder="0" applyAlignment="0" applyProtection="0">
      <alignment vertical="center"/>
    </xf>
    <xf numFmtId="0" fontId="93" fillId="11" borderId="0" applyNumberFormat="0" applyBorder="0" applyAlignment="0" applyProtection="0">
      <alignment vertical="center"/>
    </xf>
    <xf numFmtId="0" fontId="72" fillId="9" borderId="0" applyNumberFormat="0" applyBorder="0" applyAlignment="0" applyProtection="0">
      <alignment vertical="center"/>
    </xf>
    <xf numFmtId="0" fontId="72" fillId="9" borderId="0" applyNumberFormat="0" applyBorder="0" applyAlignment="0" applyProtection="0">
      <alignment vertical="center"/>
    </xf>
    <xf numFmtId="0" fontId="7" fillId="0" borderId="0">
      <alignment vertical="center"/>
    </xf>
    <xf numFmtId="0" fontId="72" fillId="9" borderId="0" applyNumberFormat="0" applyBorder="0" applyAlignment="0" applyProtection="0">
      <alignment vertical="center"/>
    </xf>
    <xf numFmtId="0" fontId="94" fillId="0" borderId="0" applyNumberFormat="0" applyFill="0" applyBorder="0" applyAlignment="0" applyProtection="0">
      <alignment vertical="center"/>
    </xf>
    <xf numFmtId="0" fontId="67" fillId="26" borderId="0" applyNumberFormat="0" applyBorder="0" applyAlignment="0" applyProtection="0">
      <alignment vertical="center"/>
    </xf>
    <xf numFmtId="0" fontId="67" fillId="9" borderId="0" applyNumberFormat="0" applyBorder="0" applyAlignment="0" applyProtection="0">
      <alignment vertical="center"/>
    </xf>
    <xf numFmtId="0" fontId="67" fillId="21" borderId="0" applyNumberFormat="0" applyBorder="0" applyAlignment="0" applyProtection="0">
      <alignment vertical="center"/>
    </xf>
    <xf numFmtId="0" fontId="72" fillId="9" borderId="0" applyNumberFormat="0" applyBorder="0" applyAlignment="0" applyProtection="0">
      <alignment vertical="center"/>
    </xf>
    <xf numFmtId="0" fontId="92" fillId="0" borderId="28">
      <alignment horizontal="left" vertical="center"/>
    </xf>
    <xf numFmtId="0" fontId="67" fillId="21" borderId="0" applyNumberFormat="0" applyBorder="0" applyAlignment="0" applyProtection="0">
      <alignment vertical="center"/>
    </xf>
    <xf numFmtId="0" fontId="75" fillId="15" borderId="0" applyNumberFormat="0" applyBorder="0" applyAlignment="0" applyProtection="0">
      <alignment vertical="center"/>
    </xf>
    <xf numFmtId="0" fontId="72" fillId="13" borderId="0" applyNumberFormat="0" applyBorder="0" applyAlignment="0" applyProtection="0">
      <alignment vertical="center"/>
    </xf>
    <xf numFmtId="0" fontId="69" fillId="13" borderId="32" applyNumberFormat="0" applyAlignment="0" applyProtection="0">
      <alignment vertical="center"/>
    </xf>
    <xf numFmtId="0" fontId="67" fillId="21" borderId="0" applyNumberFormat="0" applyBorder="0" applyAlignment="0" applyProtection="0">
      <alignment vertical="center"/>
    </xf>
    <xf numFmtId="0" fontId="67" fillId="21" borderId="0" applyNumberFormat="0" applyBorder="0" applyAlignment="0" applyProtection="0">
      <alignment vertical="center"/>
    </xf>
    <xf numFmtId="0" fontId="75" fillId="15" borderId="0" applyNumberFormat="0" applyBorder="0" applyAlignment="0" applyProtection="0">
      <alignment vertical="center"/>
    </xf>
    <xf numFmtId="0" fontId="75" fillId="15" borderId="0" applyNumberFormat="0" applyBorder="0" applyAlignment="0" applyProtection="0">
      <alignment vertical="center"/>
    </xf>
    <xf numFmtId="0" fontId="67" fillId="21" borderId="0" applyNumberFormat="0" applyBorder="0" applyAlignment="0" applyProtection="0">
      <alignment vertical="center"/>
    </xf>
    <xf numFmtId="185" fontId="97" fillId="0" borderId="0" applyFill="0" applyBorder="0" applyAlignment="0">
      <alignment vertical="center"/>
    </xf>
    <xf numFmtId="0" fontId="112" fillId="0" borderId="0">
      <alignment vertical="center"/>
    </xf>
    <xf numFmtId="0" fontId="97" fillId="0" borderId="0" applyNumberFormat="0" applyFill="0" applyBorder="0" applyAlignment="0" applyProtection="0">
      <alignment vertical="top"/>
    </xf>
    <xf numFmtId="0" fontId="68" fillId="0" borderId="31" applyNumberFormat="0" applyFill="0" applyAlignment="0" applyProtection="0">
      <alignment vertical="center"/>
    </xf>
    <xf numFmtId="0" fontId="91" fillId="4" borderId="0" applyNumberFormat="0" applyBorder="0" applyAlignment="0" applyProtection="0">
      <alignment vertical="center"/>
    </xf>
    <xf numFmtId="37" fontId="84" fillId="0" borderId="0">
      <alignment vertical="center"/>
    </xf>
    <xf numFmtId="0" fontId="90" fillId="0" borderId="0">
      <alignment vertical="center"/>
    </xf>
    <xf numFmtId="10" fontId="112" fillId="0" borderId="0" applyFont="0" applyFill="0" applyBorder="0" applyAlignment="0" applyProtection="0">
      <alignment vertical="center"/>
    </xf>
    <xf numFmtId="0" fontId="75" fillId="15" borderId="0" applyNumberFormat="0" applyBorder="0" applyAlignment="0" applyProtection="0">
      <alignment vertical="center"/>
    </xf>
    <xf numFmtId="9" fontId="112" fillId="0" borderId="0" applyFont="0" applyFill="0" applyBorder="0" applyAlignment="0" applyProtection="0">
      <alignment vertical="center"/>
    </xf>
    <xf numFmtId="0" fontId="75" fillId="15" borderId="0" applyNumberFormat="0" applyBorder="0" applyAlignment="0" applyProtection="0">
      <alignment vertical="center"/>
    </xf>
    <xf numFmtId="9" fontId="112" fillId="0" borderId="0" applyFont="0" applyFill="0" applyBorder="0" applyAlignment="0" applyProtection="0">
      <alignment vertical="center"/>
    </xf>
    <xf numFmtId="9" fontId="112" fillId="0" borderId="0" applyFont="0" applyFill="0" applyBorder="0" applyAlignment="0" applyProtection="0">
      <alignment vertical="center"/>
    </xf>
    <xf numFmtId="9" fontId="112" fillId="0" borderId="0" applyFont="0" applyFill="0" applyBorder="0" applyAlignment="0" applyProtection="0">
      <alignment vertical="center"/>
    </xf>
    <xf numFmtId="0" fontId="79" fillId="0" borderId="37" applyNumberFormat="0" applyFill="0" applyAlignment="0" applyProtection="0">
      <alignment vertical="center"/>
    </xf>
    <xf numFmtId="0" fontId="79" fillId="0" borderId="37" applyNumberFormat="0" applyFill="0" applyAlignment="0" applyProtection="0">
      <alignment vertical="center"/>
    </xf>
    <xf numFmtId="0" fontId="87" fillId="0" borderId="40" applyNumberFormat="0" applyFill="0" applyAlignment="0" applyProtection="0">
      <alignment vertical="center"/>
    </xf>
    <xf numFmtId="0" fontId="87" fillId="0" borderId="40" applyNumberFormat="0" applyFill="0" applyAlignment="0" applyProtection="0">
      <alignment vertical="center"/>
    </xf>
    <xf numFmtId="0" fontId="87" fillId="0" borderId="43" applyNumberFormat="0" applyFill="0" applyAlignment="0" applyProtection="0">
      <alignment vertical="center"/>
    </xf>
    <xf numFmtId="0" fontId="87" fillId="0" borderId="43" applyNumberFormat="0" applyFill="0" applyAlignment="0" applyProtection="0">
      <alignment vertical="center"/>
    </xf>
    <xf numFmtId="0" fontId="25" fillId="0" borderId="30" applyNumberFormat="0" applyFill="0" applyAlignment="0" applyProtection="0">
      <alignment vertical="center"/>
    </xf>
    <xf numFmtId="0" fontId="75" fillId="15" borderId="0" applyNumberFormat="0" applyBorder="0" applyAlignment="0" applyProtection="0">
      <alignment vertical="center"/>
    </xf>
    <xf numFmtId="0" fontId="79" fillId="0" borderId="37" applyNumberFormat="0" applyFill="0" applyAlignment="0" applyProtection="0">
      <alignment vertical="center"/>
    </xf>
    <xf numFmtId="0" fontId="79" fillId="0" borderId="37" applyNumberFormat="0" applyFill="0" applyAlignment="0" applyProtection="0">
      <alignment vertical="center"/>
    </xf>
    <xf numFmtId="0" fontId="2" fillId="0" borderId="0">
      <alignment vertical="center"/>
    </xf>
    <xf numFmtId="0" fontId="79" fillId="0" borderId="37" applyNumberFormat="0" applyFill="0" applyAlignment="0" applyProtection="0">
      <alignment vertical="center"/>
    </xf>
    <xf numFmtId="0" fontId="2" fillId="0" borderId="0">
      <alignment vertical="center"/>
    </xf>
    <xf numFmtId="0" fontId="68" fillId="0" borderId="31" applyNumberFormat="0" applyFill="0" applyAlignment="0" applyProtection="0">
      <alignment vertical="center"/>
    </xf>
    <xf numFmtId="0" fontId="88" fillId="0" borderId="31" applyNumberFormat="0" applyFill="0" applyAlignment="0" applyProtection="0">
      <alignment vertical="center"/>
    </xf>
    <xf numFmtId="0" fontId="88" fillId="0" borderId="41" applyNumberFormat="0" applyFill="0" applyAlignment="0" applyProtection="0">
      <alignment vertical="center"/>
    </xf>
    <xf numFmtId="0" fontId="112" fillId="0" borderId="0">
      <alignment vertical="center"/>
    </xf>
    <xf numFmtId="0" fontId="66" fillId="11" borderId="0" applyNumberFormat="0" applyBorder="0" applyAlignment="0" applyProtection="0">
      <alignment vertical="center"/>
    </xf>
    <xf numFmtId="0" fontId="112" fillId="0" borderId="0">
      <alignment vertical="center"/>
    </xf>
    <xf numFmtId="0" fontId="112" fillId="0" borderId="0">
      <alignment vertical="center"/>
    </xf>
    <xf numFmtId="0" fontId="68" fillId="0" borderId="31" applyNumberFormat="0" applyFill="0" applyAlignment="0" applyProtection="0">
      <alignment vertical="center"/>
    </xf>
    <xf numFmtId="0" fontId="68" fillId="0" borderId="31" applyNumberFormat="0" applyFill="0" applyAlignment="0" applyProtection="0">
      <alignment vertical="center"/>
    </xf>
    <xf numFmtId="0" fontId="21" fillId="0" borderId="0">
      <alignment vertical="center"/>
    </xf>
    <xf numFmtId="0" fontId="68" fillId="0" borderId="31" applyNumberFormat="0" applyFill="0" applyAlignment="0" applyProtection="0">
      <alignment vertical="center"/>
    </xf>
    <xf numFmtId="181" fontId="112" fillId="0" borderId="0" applyFont="0" applyFill="0" applyBorder="0" applyAlignment="0" applyProtection="0">
      <alignment vertical="center"/>
    </xf>
    <xf numFmtId="0" fontId="80" fillId="0" borderId="38" applyNumberFormat="0" applyFill="0" applyAlignment="0" applyProtection="0">
      <alignment vertical="center"/>
    </xf>
    <xf numFmtId="0" fontId="80" fillId="0" borderId="38" applyNumberFormat="0" applyFill="0" applyAlignment="0" applyProtection="0">
      <alignment vertical="center"/>
    </xf>
    <xf numFmtId="0" fontId="81" fillId="0" borderId="42" applyNumberFormat="0" applyFill="0" applyAlignment="0" applyProtection="0">
      <alignment vertical="center"/>
    </xf>
    <xf numFmtId="0" fontId="81" fillId="0" borderId="42" applyNumberFormat="0" applyFill="0" applyAlignment="0" applyProtection="0">
      <alignment vertical="center"/>
    </xf>
    <xf numFmtId="0" fontId="81" fillId="0" borderId="39" applyNumberFormat="0" applyFill="0" applyAlignment="0" applyProtection="0">
      <alignment vertical="center"/>
    </xf>
    <xf numFmtId="0" fontId="80" fillId="0" borderId="38" applyNumberFormat="0" applyFill="0" applyAlignment="0" applyProtection="0">
      <alignment vertical="center"/>
    </xf>
    <xf numFmtId="0" fontId="80" fillId="0" borderId="38" applyNumberFormat="0" applyFill="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43" fontId="112" fillId="0" borderId="0" applyFon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112" fillId="0" borderId="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5" fillId="15" borderId="0" applyNumberFormat="0" applyBorder="0" applyAlignment="0" applyProtection="0">
      <alignment vertical="center"/>
    </xf>
    <xf numFmtId="0" fontId="95" fillId="0" borderId="0">
      <alignment horizontal="centerContinuous" vertical="center"/>
    </xf>
    <xf numFmtId="0" fontId="112" fillId="0" borderId="0">
      <alignment vertical="center"/>
    </xf>
    <xf numFmtId="0" fontId="96"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5" fillId="15" borderId="0" applyNumberFormat="0" applyBorder="0" applyAlignment="0" applyProtection="0">
      <alignment vertical="center"/>
    </xf>
    <xf numFmtId="0" fontId="112" fillId="0" borderId="0">
      <alignment vertical="center"/>
    </xf>
    <xf numFmtId="0" fontId="73" fillId="0" borderId="0" applyNumberFormat="0" applyFill="0" applyBorder="0" applyAlignment="0" applyProtection="0">
      <alignment vertical="center"/>
    </xf>
    <xf numFmtId="0" fontId="112" fillId="0" borderId="0">
      <alignment vertical="center"/>
    </xf>
    <xf numFmtId="0" fontId="73" fillId="0" borderId="0" applyNumberFormat="0" applyFill="0" applyBorder="0" applyAlignment="0" applyProtection="0">
      <alignment vertical="center"/>
    </xf>
    <xf numFmtId="0" fontId="112" fillId="0" borderId="0">
      <alignment vertical="center"/>
    </xf>
    <xf numFmtId="0" fontId="73" fillId="0" borderId="0" applyNumberFormat="0" applyFill="0" applyBorder="0" applyAlignment="0" applyProtection="0">
      <alignment vertical="center"/>
    </xf>
    <xf numFmtId="0" fontId="112" fillId="0" borderId="0">
      <alignment vertical="center"/>
    </xf>
    <xf numFmtId="0" fontId="73" fillId="0" borderId="0" applyNumberFormat="0" applyFill="0" applyBorder="0" applyAlignment="0" applyProtection="0">
      <alignment vertical="center"/>
    </xf>
    <xf numFmtId="0" fontId="16" fillId="0" borderId="1">
      <alignment horizontal="distributed" vertical="center" wrapText="1"/>
    </xf>
    <xf numFmtId="0" fontId="16" fillId="0" borderId="1">
      <alignment horizontal="distributed" vertical="center" wrapText="1"/>
    </xf>
    <xf numFmtId="0" fontId="75" fillId="15" borderId="0" applyNumberFormat="0" applyBorder="0" applyAlignment="0" applyProtection="0">
      <alignment vertical="center"/>
    </xf>
    <xf numFmtId="0" fontId="75" fillId="15" borderId="0" applyNumberFormat="0" applyBorder="0" applyAlignment="0" applyProtection="0">
      <alignment vertical="center"/>
    </xf>
    <xf numFmtId="0" fontId="86" fillId="15" borderId="0" applyNumberFormat="0" applyBorder="0" applyAlignment="0" applyProtection="0">
      <alignment vertical="center"/>
    </xf>
    <xf numFmtId="0" fontId="75" fillId="15" borderId="0" applyNumberFormat="0" applyBorder="0" applyAlignment="0" applyProtection="0">
      <alignment vertical="center"/>
    </xf>
    <xf numFmtId="0" fontId="75" fillId="15" borderId="0" applyNumberFormat="0" applyBorder="0" applyAlignment="0" applyProtection="0">
      <alignment vertical="center"/>
    </xf>
    <xf numFmtId="0" fontId="75" fillId="15" borderId="0" applyNumberFormat="0" applyBorder="0" applyAlignment="0" applyProtection="0">
      <alignment vertical="center"/>
    </xf>
    <xf numFmtId="0" fontId="75" fillId="15" borderId="0" applyNumberFormat="0" applyBorder="0" applyAlignment="0" applyProtection="0">
      <alignment vertical="center"/>
    </xf>
    <xf numFmtId="0" fontId="75" fillId="15" borderId="0" applyNumberFormat="0" applyBorder="0" applyAlignment="0" applyProtection="0">
      <alignment vertical="center"/>
    </xf>
    <xf numFmtId="0" fontId="75" fillId="15" borderId="0" applyNumberFormat="0" applyBorder="0" applyAlignment="0" applyProtection="0">
      <alignment vertical="center"/>
    </xf>
    <xf numFmtId="0" fontId="98" fillId="15" borderId="0" applyNumberFormat="0" applyBorder="0" applyAlignment="0" applyProtection="0">
      <alignment vertical="center"/>
    </xf>
    <xf numFmtId="0" fontId="98" fillId="15" borderId="0" applyNumberFormat="0" applyBorder="0" applyAlignment="0" applyProtection="0">
      <alignment vertical="center"/>
    </xf>
    <xf numFmtId="0" fontId="75" fillId="15" borderId="0" applyNumberFormat="0" applyBorder="0" applyAlignment="0" applyProtection="0">
      <alignment vertical="center"/>
    </xf>
    <xf numFmtId="0" fontId="75" fillId="15" borderId="0" applyNumberFormat="0" applyBorder="0" applyAlignment="0" applyProtection="0">
      <alignment vertical="center"/>
    </xf>
    <xf numFmtId="0" fontId="75" fillId="15" borderId="0" applyNumberFormat="0" applyBorder="0" applyAlignment="0" applyProtection="0">
      <alignment vertical="center"/>
    </xf>
    <xf numFmtId="0" fontId="112" fillId="0" borderId="0">
      <alignment vertical="center"/>
    </xf>
    <xf numFmtId="0" fontId="75" fillId="15" borderId="0" applyNumberFormat="0" applyBorder="0" applyAlignment="0" applyProtection="0">
      <alignment vertical="center"/>
    </xf>
    <xf numFmtId="0" fontId="75" fillId="15" borderId="0" applyNumberFormat="0" applyBorder="0" applyAlignment="0" applyProtection="0">
      <alignment vertical="center"/>
    </xf>
    <xf numFmtId="0" fontId="75" fillId="15" borderId="0" applyNumberFormat="0" applyBorder="0" applyAlignment="0" applyProtection="0">
      <alignment vertical="center"/>
    </xf>
    <xf numFmtId="0" fontId="75" fillId="15" borderId="0" applyNumberFormat="0" applyBorder="0" applyAlignment="0" applyProtection="0">
      <alignment vertical="center"/>
    </xf>
    <xf numFmtId="0" fontId="75" fillId="15" borderId="0" applyNumberFormat="0" applyBorder="0" applyAlignment="0" applyProtection="0">
      <alignment vertical="center"/>
    </xf>
    <xf numFmtId="0" fontId="75" fillId="15" borderId="0" applyNumberFormat="0" applyBorder="0" applyAlignment="0" applyProtection="0">
      <alignment vertical="center"/>
    </xf>
    <xf numFmtId="0" fontId="75" fillId="15" borderId="0" applyNumberFormat="0" applyBorder="0" applyAlignment="0" applyProtection="0">
      <alignment vertical="center"/>
    </xf>
    <xf numFmtId="0" fontId="99" fillId="15" borderId="0" applyNumberFormat="0" applyBorder="0" applyAlignment="0" applyProtection="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69" fillId="13" borderId="32" applyNumberFormat="0" applyAlignment="0" applyProtection="0">
      <alignment vertical="center"/>
    </xf>
    <xf numFmtId="0" fontId="112" fillId="0" borderId="0">
      <alignment vertical="center"/>
    </xf>
    <xf numFmtId="0" fontId="112" fillId="0" borderId="0">
      <alignment vertical="center"/>
    </xf>
    <xf numFmtId="0" fontId="69" fillId="13" borderId="32" applyNumberFormat="0" applyAlignment="0" applyProtection="0">
      <alignment vertical="center"/>
    </xf>
    <xf numFmtId="0" fontId="112" fillId="0" borderId="0">
      <alignment vertical="center"/>
    </xf>
    <xf numFmtId="0" fontId="112" fillId="0" borderId="0">
      <alignment vertical="center"/>
    </xf>
    <xf numFmtId="0" fontId="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80" fontId="112" fillId="0" borderId="0" applyFont="0" applyFill="0" applyBorder="0" applyAlignment="0" applyProtection="0">
      <alignment vertical="center"/>
    </xf>
    <xf numFmtId="0" fontId="112" fillId="0" borderId="0">
      <alignment vertical="center"/>
    </xf>
    <xf numFmtId="0" fontId="112" fillId="0" borderId="0">
      <alignment vertical="center"/>
    </xf>
    <xf numFmtId="0" fontId="112" fillId="0" borderId="0">
      <alignment vertical="center"/>
    </xf>
    <xf numFmtId="0" fontId="2" fillId="0" borderId="0">
      <alignment vertical="center"/>
    </xf>
    <xf numFmtId="0" fontId="97"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7" fillId="0" borderId="0">
      <alignment vertical="center"/>
    </xf>
    <xf numFmtId="0" fontId="112" fillId="0" borderId="0">
      <alignment vertical="center"/>
    </xf>
    <xf numFmtId="0" fontId="97" fillId="0" borderId="0">
      <alignment vertical="center"/>
    </xf>
    <xf numFmtId="0" fontId="112" fillId="0" borderId="0">
      <alignment vertical="center"/>
    </xf>
    <xf numFmtId="0" fontId="112" fillId="0" borderId="0">
      <alignment vertical="center"/>
    </xf>
    <xf numFmtId="0" fontId="2" fillId="0" borderId="0">
      <alignment vertical="center"/>
    </xf>
    <xf numFmtId="0" fontId="2" fillId="0" borderId="0">
      <alignment vertical="center"/>
    </xf>
    <xf numFmtId="0" fontId="2" fillId="0" borderId="0">
      <alignment vertical="center"/>
    </xf>
    <xf numFmtId="0" fontId="112" fillId="17" borderId="33" applyNumberFormat="0" applyFont="0" applyAlignment="0" applyProtection="0">
      <alignment vertical="center"/>
    </xf>
    <xf numFmtId="0" fontId="112" fillId="0" borderId="0">
      <alignment vertical="center"/>
    </xf>
    <xf numFmtId="0" fontId="21" fillId="0" borderId="0">
      <alignment vertical="center"/>
    </xf>
    <xf numFmtId="0" fontId="112" fillId="0" borderId="0">
      <alignment vertical="center"/>
    </xf>
    <xf numFmtId="0" fontId="21" fillId="0" borderId="0">
      <alignment vertical="center"/>
    </xf>
    <xf numFmtId="0" fontId="112" fillId="0" borderId="0">
      <alignment vertical="center"/>
    </xf>
    <xf numFmtId="0" fontId="13" fillId="0" borderId="0">
      <alignment vertical="center"/>
    </xf>
    <xf numFmtId="0" fontId="112" fillId="0" borderId="0">
      <alignment vertical="center"/>
    </xf>
    <xf numFmtId="0" fontId="112" fillId="0" borderId="0">
      <alignment vertical="center"/>
    </xf>
    <xf numFmtId="0" fontId="112" fillId="0" borderId="0">
      <alignment vertical="center"/>
    </xf>
    <xf numFmtId="0" fontId="67" fillId="31" borderId="0" applyNumberFormat="0" applyBorder="0" applyAlignment="0" applyProtection="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3"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21" fillId="0" borderId="0">
      <alignment vertical="center"/>
    </xf>
    <xf numFmtId="0" fontId="13" fillId="0" borderId="0">
      <alignment vertical="center"/>
    </xf>
    <xf numFmtId="0" fontId="21" fillId="0" borderId="0">
      <alignment vertical="center"/>
    </xf>
    <xf numFmtId="0" fontId="7" fillId="0" borderId="0">
      <alignment vertical="center"/>
    </xf>
    <xf numFmtId="0" fontId="13" fillId="0" borderId="0">
      <alignment vertical="center"/>
    </xf>
    <xf numFmtId="0" fontId="21"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00"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2" fillId="0" borderId="0">
      <alignment vertical="center"/>
    </xf>
    <xf numFmtId="0" fontId="112" fillId="0" borderId="0">
      <alignment vertical="center"/>
    </xf>
    <xf numFmtId="0" fontId="13"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3"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66" fillId="11" borderId="0" applyNumberFormat="0" applyBorder="0" applyAlignment="0" applyProtection="0">
      <alignment vertical="center"/>
    </xf>
    <xf numFmtId="0" fontId="112" fillId="0" borderId="0">
      <alignment vertical="center"/>
    </xf>
    <xf numFmtId="0" fontId="13" fillId="0" borderId="0">
      <alignment vertical="center"/>
    </xf>
    <xf numFmtId="0" fontId="66" fillId="11" borderId="0" applyNumberFormat="0" applyBorder="0" applyAlignment="0" applyProtection="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66" fillId="11" borderId="0" applyNumberFormat="0" applyBorder="0" applyAlignment="0" applyProtection="0">
      <alignment vertical="center"/>
    </xf>
    <xf numFmtId="0" fontId="112" fillId="0" borderId="0">
      <alignment vertical="center"/>
    </xf>
    <xf numFmtId="0" fontId="66" fillId="11" borderId="0" applyNumberFormat="0" applyBorder="0" applyAlignment="0" applyProtection="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83" fillId="0" borderId="0">
      <alignment vertical="center"/>
    </xf>
    <xf numFmtId="0" fontId="112" fillId="0" borderId="0">
      <alignment vertical="center"/>
    </xf>
    <xf numFmtId="0" fontId="112" fillId="0" borderId="0">
      <alignment vertical="center"/>
    </xf>
    <xf numFmtId="0" fontId="112" fillId="0" borderId="0">
      <alignment vertical="center"/>
    </xf>
    <xf numFmtId="0" fontId="7" fillId="0" borderId="0">
      <alignment vertical="center"/>
    </xf>
    <xf numFmtId="0" fontId="21" fillId="0" borderId="0">
      <alignment vertical="center"/>
    </xf>
    <xf numFmtId="0" fontId="112" fillId="0" borderId="0">
      <alignment vertical="center"/>
    </xf>
    <xf numFmtId="0" fontId="67" fillId="14" borderId="0" applyNumberFormat="0" applyBorder="0" applyAlignment="0" applyProtection="0">
      <alignment vertical="center"/>
    </xf>
    <xf numFmtId="0" fontId="112" fillId="0" borderId="0">
      <alignment vertical="center"/>
    </xf>
    <xf numFmtId="0" fontId="112" fillId="0" borderId="0">
      <alignment vertical="center"/>
    </xf>
    <xf numFmtId="0" fontId="112" fillId="0" borderId="0">
      <alignment vertical="center"/>
    </xf>
    <xf numFmtId="0" fontId="83" fillId="0" borderId="0">
      <alignment vertical="center"/>
    </xf>
    <xf numFmtId="0" fontId="112" fillId="0" borderId="0">
      <alignment vertical="center"/>
    </xf>
    <xf numFmtId="0" fontId="112" fillId="0" borderId="0">
      <alignment vertical="center"/>
    </xf>
    <xf numFmtId="0" fontId="112" fillId="0" borderId="0">
      <alignment vertical="center"/>
    </xf>
    <xf numFmtId="0" fontId="7" fillId="0" borderId="0">
      <alignment vertical="center"/>
    </xf>
    <xf numFmtId="0" fontId="7" fillId="0" borderId="0">
      <alignment vertical="center"/>
    </xf>
    <xf numFmtId="0" fontId="112" fillId="0" borderId="0" applyNumberFormat="0" applyFill="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93"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66" fillId="11" borderId="0" applyNumberFormat="0" applyBorder="0" applyAlignment="0" applyProtection="0">
      <alignment vertical="center"/>
    </xf>
    <xf numFmtId="0" fontId="101" fillId="11" borderId="0" applyNumberFormat="0" applyBorder="0" applyAlignment="0" applyProtection="0">
      <alignment vertical="center"/>
    </xf>
    <xf numFmtId="0" fontId="25" fillId="0" borderId="30" applyNumberFormat="0" applyFill="0" applyAlignment="0" applyProtection="0">
      <alignment vertical="center"/>
    </xf>
    <xf numFmtId="0" fontId="25" fillId="0" borderId="30" applyNumberFormat="0" applyFill="0" applyAlignment="0" applyProtection="0">
      <alignment vertical="center"/>
    </xf>
    <xf numFmtId="0" fontId="25" fillId="0" borderId="45" applyNumberFormat="0" applyFill="0" applyAlignment="0" applyProtection="0">
      <alignment vertical="center"/>
    </xf>
    <xf numFmtId="0" fontId="25" fillId="0" borderId="45" applyNumberFormat="0" applyFill="0" applyAlignment="0" applyProtection="0">
      <alignment vertical="center"/>
    </xf>
    <xf numFmtId="0" fontId="25" fillId="0" borderId="45" applyNumberFormat="0" applyFill="0" applyAlignment="0" applyProtection="0">
      <alignment vertical="center"/>
    </xf>
    <xf numFmtId="0" fontId="25" fillId="0" borderId="46" applyNumberFormat="0" applyFill="0" applyAlignment="0" applyProtection="0">
      <alignment vertical="center"/>
    </xf>
    <xf numFmtId="0" fontId="25" fillId="0" borderId="46" applyNumberFormat="0" applyFill="0" applyAlignment="0" applyProtection="0">
      <alignment vertical="center"/>
    </xf>
    <xf numFmtId="0" fontId="25" fillId="0" borderId="30" applyNumberFormat="0" applyFill="0" applyAlignment="0" applyProtection="0">
      <alignment vertical="center"/>
    </xf>
    <xf numFmtId="0" fontId="25" fillId="0" borderId="30" applyNumberFormat="0" applyFill="0" applyAlignment="0" applyProtection="0">
      <alignment vertical="center"/>
    </xf>
    <xf numFmtId="0" fontId="25" fillId="0" borderId="30" applyNumberFormat="0" applyFill="0" applyAlignment="0" applyProtection="0">
      <alignment vertical="center"/>
    </xf>
    <xf numFmtId="0" fontId="71" fillId="4" borderId="32" applyNumberFormat="0" applyAlignment="0" applyProtection="0">
      <alignment vertical="center"/>
    </xf>
    <xf numFmtId="0" fontId="71" fillId="4" borderId="32" applyNumberFormat="0" applyAlignment="0" applyProtection="0">
      <alignment vertical="center"/>
    </xf>
    <xf numFmtId="0" fontId="71" fillId="2" borderId="32" applyNumberFormat="0" applyAlignment="0" applyProtection="0">
      <alignment vertical="center"/>
    </xf>
    <xf numFmtId="0" fontId="71" fillId="2" borderId="32" applyNumberFormat="0" applyAlignment="0" applyProtection="0">
      <alignment vertical="center"/>
    </xf>
    <xf numFmtId="0" fontId="71" fillId="2" borderId="32" applyNumberFormat="0" applyAlignment="0" applyProtection="0">
      <alignment vertical="center"/>
    </xf>
    <xf numFmtId="0" fontId="102" fillId="2" borderId="32" applyNumberFormat="0" applyAlignment="0" applyProtection="0">
      <alignment vertical="center"/>
    </xf>
    <xf numFmtId="0" fontId="102" fillId="2" borderId="32" applyNumberFormat="0" applyAlignment="0" applyProtection="0">
      <alignment vertical="center"/>
    </xf>
    <xf numFmtId="0" fontId="71" fillId="4" borderId="32" applyNumberFormat="0" applyAlignment="0" applyProtection="0">
      <alignment vertical="center"/>
    </xf>
    <xf numFmtId="0" fontId="71" fillId="4" borderId="32" applyNumberFormat="0" applyAlignment="0" applyProtection="0">
      <alignment vertical="center"/>
    </xf>
    <xf numFmtId="0" fontId="71" fillId="4" borderId="32" applyNumberFormat="0" applyAlignment="0" applyProtection="0">
      <alignment vertical="center"/>
    </xf>
    <xf numFmtId="0" fontId="71" fillId="4" borderId="32" applyNumberFormat="0" applyAlignment="0" applyProtection="0">
      <alignment vertical="center"/>
    </xf>
    <xf numFmtId="0" fontId="76" fillId="23" borderId="35" applyNumberFormat="0" applyAlignment="0" applyProtection="0">
      <alignment vertical="center"/>
    </xf>
    <xf numFmtId="0" fontId="76" fillId="23" borderId="35" applyNumberFormat="0" applyAlignment="0" applyProtection="0">
      <alignment vertical="center"/>
    </xf>
    <xf numFmtId="0" fontId="103" fillId="23" borderId="35" applyNumberFormat="0" applyAlignment="0" applyProtection="0">
      <alignment vertical="center"/>
    </xf>
    <xf numFmtId="0" fontId="103" fillId="23" borderId="35" applyNumberFormat="0" applyAlignment="0" applyProtection="0">
      <alignment vertical="center"/>
    </xf>
    <xf numFmtId="0" fontId="103" fillId="23" borderId="35" applyNumberFormat="0" applyAlignment="0" applyProtection="0">
      <alignment vertical="center"/>
    </xf>
    <xf numFmtId="0" fontId="76" fillId="23" borderId="35" applyNumberFormat="0" applyAlignment="0" applyProtection="0">
      <alignment vertical="center"/>
    </xf>
    <xf numFmtId="0" fontId="76" fillId="23" borderId="35" applyNumberFormat="0" applyAlignment="0" applyProtection="0">
      <alignment vertical="center"/>
    </xf>
    <xf numFmtId="0" fontId="76" fillId="23" borderId="35" applyNumberFormat="0" applyAlignment="0" applyProtection="0">
      <alignment vertical="center"/>
    </xf>
    <xf numFmtId="0" fontId="76" fillId="23" borderId="35" applyNumberFormat="0" applyAlignment="0" applyProtection="0">
      <alignment vertical="center"/>
    </xf>
    <xf numFmtId="179" fontId="16" fillId="0" borderId="1">
      <alignment vertical="center"/>
      <protection locked="0"/>
    </xf>
    <xf numFmtId="0" fontId="76" fillId="23" borderId="35" applyNumberFormat="0" applyAlignment="0" applyProtection="0">
      <alignment vertical="center"/>
    </xf>
    <xf numFmtId="179" fontId="16" fillId="0" borderId="1">
      <alignment vertical="center"/>
      <protection locked="0"/>
    </xf>
    <xf numFmtId="0" fontId="76" fillId="23" borderId="35" applyNumberFormat="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78" fillId="0" borderId="36" applyNumberFormat="0" applyFill="0" applyAlignment="0" applyProtection="0">
      <alignment vertical="center"/>
    </xf>
    <xf numFmtId="0" fontId="78" fillId="0" borderId="36" applyNumberFormat="0" applyFill="0" applyAlignment="0" applyProtection="0">
      <alignment vertical="center"/>
    </xf>
    <xf numFmtId="0" fontId="78" fillId="0" borderId="36" applyNumberFormat="0" applyFill="0" applyAlignment="0" applyProtection="0">
      <alignment vertical="center"/>
    </xf>
    <xf numFmtId="0" fontId="78" fillId="0" borderId="36" applyNumberFormat="0" applyFill="0" applyAlignment="0" applyProtection="0">
      <alignment vertical="center"/>
    </xf>
    <xf numFmtId="0" fontId="104" fillId="0" borderId="36" applyNumberFormat="0" applyFill="0" applyAlignment="0" applyProtection="0">
      <alignment vertical="center"/>
    </xf>
    <xf numFmtId="0" fontId="104" fillId="0" borderId="36" applyNumberFormat="0" applyFill="0" applyAlignment="0" applyProtection="0">
      <alignment vertical="center"/>
    </xf>
    <xf numFmtId="0" fontId="78" fillId="0" borderId="36" applyNumberFormat="0" applyFill="0" applyAlignment="0" applyProtection="0">
      <alignment vertical="center"/>
    </xf>
    <xf numFmtId="0" fontId="78" fillId="0" borderId="36" applyNumberFormat="0" applyFill="0" applyAlignment="0" applyProtection="0">
      <alignment vertical="center"/>
    </xf>
    <xf numFmtId="0" fontId="78" fillId="0" borderId="36" applyNumberFormat="0" applyFill="0" applyAlignment="0" applyProtection="0">
      <alignment vertical="center"/>
    </xf>
    <xf numFmtId="187" fontId="112" fillId="0" borderId="0" applyFont="0" applyFill="0" applyBorder="0" applyAlignment="0" applyProtection="0">
      <alignment vertical="center"/>
    </xf>
    <xf numFmtId="177" fontId="112" fillId="0" borderId="0" applyFont="0" applyFill="0" applyBorder="0" applyAlignment="0" applyProtection="0">
      <alignment vertical="center"/>
    </xf>
    <xf numFmtId="184" fontId="112" fillId="0" borderId="0" applyFont="0" applyFill="0" applyBorder="0" applyAlignment="0" applyProtection="0">
      <alignment vertical="center"/>
    </xf>
    <xf numFmtId="0" fontId="30" fillId="0" borderId="0">
      <alignment vertical="center"/>
    </xf>
    <xf numFmtId="41" fontId="112" fillId="0" borderId="0" applyFont="0" applyFill="0" applyBorder="0" applyAlignment="0" applyProtection="0">
      <alignment vertical="center"/>
    </xf>
    <xf numFmtId="43" fontId="112" fillId="0" borderId="0" applyFont="0" applyFill="0" applyBorder="0" applyAlignment="0" applyProtection="0">
      <alignment vertical="center"/>
    </xf>
    <xf numFmtId="0" fontId="112" fillId="0" borderId="0" applyFont="0" applyFill="0" applyBorder="0" applyAlignment="0" applyProtection="0">
      <alignment vertical="center"/>
    </xf>
    <xf numFmtId="0" fontId="112" fillId="0" borderId="0" applyFont="0" applyFill="0" applyBorder="0" applyAlignment="0" applyProtection="0">
      <alignment vertical="center"/>
    </xf>
    <xf numFmtId="43" fontId="112" fillId="0" borderId="0" applyFont="0" applyFill="0" applyBorder="0" applyAlignment="0" applyProtection="0">
      <alignment vertical="center"/>
    </xf>
    <xf numFmtId="0" fontId="83" fillId="0" borderId="0">
      <alignment vertical="center"/>
    </xf>
    <xf numFmtId="41" fontId="112" fillId="0" borderId="0" applyFont="0" applyFill="0" applyBorder="0" applyAlignment="0" applyProtection="0">
      <alignment vertical="center"/>
    </xf>
    <xf numFmtId="41" fontId="112" fillId="0" borderId="0" applyFont="0" applyFill="0" applyBorder="0" applyAlignment="0" applyProtection="0">
      <alignment vertical="center"/>
    </xf>
    <xf numFmtId="41" fontId="112" fillId="0" borderId="0" applyFont="0" applyFill="0" applyBorder="0" applyAlignment="0" applyProtection="0">
      <alignment vertical="center"/>
    </xf>
    <xf numFmtId="41" fontId="112" fillId="0" borderId="0" applyFont="0" applyFill="0" applyBorder="0" applyAlignment="0" applyProtection="0">
      <alignment vertical="center"/>
    </xf>
    <xf numFmtId="41" fontId="112" fillId="0" borderId="0" applyFont="0" applyFill="0" applyBorder="0" applyAlignment="0" applyProtection="0">
      <alignment vertical="center"/>
    </xf>
    <xf numFmtId="43" fontId="112" fillId="0" borderId="0" applyFont="0" applyFill="0" applyBorder="0" applyAlignment="0" applyProtection="0">
      <alignment vertical="center"/>
    </xf>
    <xf numFmtId="0" fontId="67" fillId="27" borderId="0" applyNumberFormat="0" applyBorder="0" applyAlignment="0" applyProtection="0">
      <alignment vertical="center"/>
    </xf>
    <xf numFmtId="0" fontId="67" fillId="27" borderId="0" applyNumberFormat="0" applyBorder="0" applyAlignment="0" applyProtection="0">
      <alignment vertical="center"/>
    </xf>
    <xf numFmtId="0" fontId="72" fillId="9" borderId="0" applyNumberFormat="0" applyBorder="0" applyAlignment="0" applyProtection="0">
      <alignment vertical="center"/>
    </xf>
    <xf numFmtId="0" fontId="72" fillId="9" borderId="0" applyNumberFormat="0" applyBorder="0" applyAlignment="0" applyProtection="0">
      <alignment vertical="center"/>
    </xf>
    <xf numFmtId="0" fontId="72" fillId="9" borderId="0" applyNumberFormat="0" applyBorder="0" applyAlignment="0" applyProtection="0">
      <alignment vertical="center"/>
    </xf>
    <xf numFmtId="0" fontId="67" fillId="32" borderId="0" applyNumberFormat="0" applyBorder="0" applyAlignment="0" applyProtection="0">
      <alignment vertical="center"/>
    </xf>
    <xf numFmtId="0" fontId="67" fillId="32" borderId="0" applyNumberFormat="0" applyBorder="0" applyAlignment="0" applyProtection="0">
      <alignment vertical="center"/>
    </xf>
    <xf numFmtId="0" fontId="67" fillId="27" borderId="0" applyNumberFormat="0" applyBorder="0" applyAlignment="0" applyProtection="0">
      <alignment vertical="center"/>
    </xf>
    <xf numFmtId="0" fontId="67" fillId="27" borderId="0" applyNumberFormat="0" applyBorder="0" applyAlignment="0" applyProtection="0">
      <alignment vertical="center"/>
    </xf>
    <xf numFmtId="0" fontId="67" fillId="12" borderId="0" applyNumberFormat="0" applyBorder="0" applyAlignment="0" applyProtection="0">
      <alignment vertical="center"/>
    </xf>
    <xf numFmtId="0" fontId="67" fillId="12" borderId="0" applyNumberFormat="0" applyBorder="0" applyAlignment="0" applyProtection="0">
      <alignment vertical="center"/>
    </xf>
    <xf numFmtId="0" fontId="72" fillId="12" borderId="0" applyNumberFormat="0" applyBorder="0" applyAlignment="0" applyProtection="0">
      <alignment vertical="center"/>
    </xf>
    <xf numFmtId="0" fontId="72" fillId="12" borderId="0" applyNumberFormat="0" applyBorder="0" applyAlignment="0" applyProtection="0">
      <alignment vertical="center"/>
    </xf>
    <xf numFmtId="0" fontId="67" fillId="22" borderId="0" applyNumberFormat="0" applyBorder="0" applyAlignment="0" applyProtection="0">
      <alignment vertical="center"/>
    </xf>
    <xf numFmtId="0" fontId="67" fillId="12" borderId="0" applyNumberFormat="0" applyBorder="0" applyAlignment="0" applyProtection="0">
      <alignment vertical="center"/>
    </xf>
    <xf numFmtId="0" fontId="67" fillId="12" borderId="0" applyNumberFormat="0" applyBorder="0" applyAlignment="0" applyProtection="0">
      <alignment vertical="center"/>
    </xf>
    <xf numFmtId="0" fontId="67" fillId="29" borderId="0" applyNumberFormat="0" applyBorder="0" applyAlignment="0" applyProtection="0">
      <alignment vertical="center"/>
    </xf>
    <xf numFmtId="0" fontId="67" fillId="29" borderId="0" applyNumberFormat="0" applyBorder="0" applyAlignment="0" applyProtection="0">
      <alignment vertical="center"/>
    </xf>
    <xf numFmtId="0" fontId="72" fillId="29" borderId="0" applyNumberFormat="0" applyBorder="0" applyAlignment="0" applyProtection="0">
      <alignment vertical="center"/>
    </xf>
    <xf numFmtId="0" fontId="72" fillId="29" borderId="0" applyNumberFormat="0" applyBorder="0" applyAlignment="0" applyProtection="0">
      <alignment vertical="center"/>
    </xf>
    <xf numFmtId="0" fontId="72" fillId="29" borderId="0" applyNumberFormat="0" applyBorder="0" applyAlignment="0" applyProtection="0">
      <alignment vertical="center"/>
    </xf>
    <xf numFmtId="0" fontId="67" fillId="31" borderId="0" applyNumberFormat="0" applyBorder="0" applyAlignment="0" applyProtection="0">
      <alignment vertical="center"/>
    </xf>
    <xf numFmtId="0" fontId="67" fillId="29" borderId="0" applyNumberFormat="0" applyBorder="0" applyAlignment="0" applyProtection="0">
      <alignment vertical="center"/>
    </xf>
    <xf numFmtId="0" fontId="67" fillId="29" borderId="0" applyNumberFormat="0" applyBorder="0" applyAlignment="0" applyProtection="0">
      <alignment vertical="center"/>
    </xf>
    <xf numFmtId="0" fontId="67" fillId="18" borderId="0" applyNumberFormat="0" applyBorder="0" applyAlignment="0" applyProtection="0">
      <alignment vertical="center"/>
    </xf>
    <xf numFmtId="0" fontId="67" fillId="18" borderId="0" applyNumberFormat="0" applyBorder="0" applyAlignment="0" applyProtection="0">
      <alignment vertical="center"/>
    </xf>
    <xf numFmtId="0" fontId="72" fillId="32" borderId="0" applyNumberFormat="0" applyBorder="0" applyAlignment="0" applyProtection="0">
      <alignment vertical="center"/>
    </xf>
    <xf numFmtId="0" fontId="72" fillId="32" borderId="0" applyNumberFormat="0" applyBorder="0" applyAlignment="0" applyProtection="0">
      <alignment vertical="center"/>
    </xf>
    <xf numFmtId="0" fontId="72" fillId="32" borderId="0" applyNumberFormat="0" applyBorder="0" applyAlignment="0" applyProtection="0">
      <alignment vertical="center"/>
    </xf>
    <xf numFmtId="0" fontId="67" fillId="32" borderId="0" applyNumberFormat="0" applyBorder="0" applyAlignment="0" applyProtection="0">
      <alignment vertical="center"/>
    </xf>
    <xf numFmtId="0" fontId="67" fillId="32" borderId="0" applyNumberFormat="0" applyBorder="0" applyAlignment="0" applyProtection="0">
      <alignment vertical="center"/>
    </xf>
    <xf numFmtId="0" fontId="67" fillId="18" borderId="0" applyNumberFormat="0" applyBorder="0" applyAlignment="0" applyProtection="0">
      <alignment vertical="center"/>
    </xf>
    <xf numFmtId="0" fontId="67" fillId="18" borderId="0" applyNumberFormat="0" applyBorder="0" applyAlignment="0" applyProtection="0">
      <alignment vertical="center"/>
    </xf>
    <xf numFmtId="0" fontId="67" fillId="9" borderId="0" applyNumberFormat="0" applyBorder="0" applyAlignment="0" applyProtection="0">
      <alignment vertical="center"/>
    </xf>
    <xf numFmtId="0" fontId="72" fillId="9" borderId="0" applyNumberFormat="0" applyBorder="0" applyAlignment="0" applyProtection="0">
      <alignment vertical="center"/>
    </xf>
    <xf numFmtId="0" fontId="72" fillId="9" borderId="0" applyNumberFormat="0" applyBorder="0" applyAlignment="0" applyProtection="0">
      <alignment vertical="center"/>
    </xf>
    <xf numFmtId="0" fontId="67" fillId="9" borderId="0" applyNumberFormat="0" applyBorder="0" applyAlignment="0" applyProtection="0">
      <alignment vertical="center"/>
    </xf>
    <xf numFmtId="0" fontId="67" fillId="9" borderId="0" applyNumberFormat="0" applyBorder="0" applyAlignment="0" applyProtection="0">
      <alignment vertical="center"/>
    </xf>
    <xf numFmtId="0" fontId="67" fillId="9" borderId="0" applyNumberFormat="0" applyBorder="0" applyAlignment="0" applyProtection="0">
      <alignment vertical="center"/>
    </xf>
    <xf numFmtId="0" fontId="67" fillId="9"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72" fillId="30" borderId="0" applyNumberFormat="0" applyBorder="0" applyAlignment="0" applyProtection="0">
      <alignment vertical="center"/>
    </xf>
    <xf numFmtId="0" fontId="72" fillId="30" borderId="0" applyNumberFormat="0" applyBorder="0" applyAlignment="0" applyProtection="0">
      <alignment vertical="center"/>
    </xf>
    <xf numFmtId="0" fontId="72" fillId="30" borderId="0" applyNumberFormat="0" applyBorder="0" applyAlignment="0" applyProtection="0">
      <alignment vertical="center"/>
    </xf>
    <xf numFmtId="0" fontId="67" fillId="14" borderId="0" applyNumberFormat="0" applyBorder="0" applyAlignment="0" applyProtection="0">
      <alignment vertical="center"/>
    </xf>
    <xf numFmtId="0" fontId="67" fillId="30" borderId="0" applyNumberFormat="0" applyBorder="0" applyAlignment="0" applyProtection="0">
      <alignment vertical="center"/>
    </xf>
    <xf numFmtId="0" fontId="67" fillId="30" borderId="0" applyNumberFormat="0" applyBorder="0" applyAlignment="0" applyProtection="0">
      <alignment vertical="center"/>
    </xf>
    <xf numFmtId="0" fontId="82" fillId="16" borderId="0" applyNumberFormat="0" applyBorder="0" applyAlignment="0" applyProtection="0">
      <alignment vertical="center"/>
    </xf>
    <xf numFmtId="0" fontId="105" fillId="16" borderId="0" applyNumberFormat="0" applyBorder="0" applyAlignment="0" applyProtection="0">
      <alignment vertical="center"/>
    </xf>
    <xf numFmtId="0" fontId="82" fillId="16" borderId="0" applyNumberFormat="0" applyBorder="0" applyAlignment="0" applyProtection="0">
      <alignment vertical="center"/>
    </xf>
    <xf numFmtId="0" fontId="82" fillId="16" borderId="0" applyNumberFormat="0" applyBorder="0" applyAlignment="0" applyProtection="0">
      <alignment vertical="center"/>
    </xf>
    <xf numFmtId="0" fontId="74" fillId="4" borderId="34" applyNumberFormat="0" applyAlignment="0" applyProtection="0">
      <alignment vertical="center"/>
    </xf>
    <xf numFmtId="0" fontId="74" fillId="4" borderId="34" applyNumberFormat="0" applyAlignment="0" applyProtection="0">
      <alignment vertical="center"/>
    </xf>
    <xf numFmtId="0" fontId="74" fillId="2" borderId="34" applyNumberFormat="0" applyAlignment="0" applyProtection="0">
      <alignment vertical="center"/>
    </xf>
    <xf numFmtId="0" fontId="74" fillId="2" borderId="34" applyNumberFormat="0" applyAlignment="0" applyProtection="0">
      <alignment vertical="center"/>
    </xf>
    <xf numFmtId="0" fontId="74" fillId="2" borderId="34" applyNumberFormat="0" applyAlignment="0" applyProtection="0">
      <alignment vertical="center"/>
    </xf>
    <xf numFmtId="0" fontId="74" fillId="4" borderId="34" applyNumberFormat="0" applyAlignment="0" applyProtection="0">
      <alignment vertical="center"/>
    </xf>
    <xf numFmtId="0" fontId="74" fillId="4" borderId="34" applyNumberFormat="0" applyAlignment="0" applyProtection="0">
      <alignment vertical="center"/>
    </xf>
    <xf numFmtId="0" fontId="74" fillId="4" borderId="34" applyNumberFormat="0" applyAlignment="0" applyProtection="0">
      <alignment vertical="center"/>
    </xf>
    <xf numFmtId="0" fontId="69" fillId="13" borderId="32" applyNumberFormat="0" applyAlignment="0" applyProtection="0">
      <alignment vertical="center"/>
    </xf>
    <xf numFmtId="0" fontId="69" fillId="13" borderId="32" applyNumberFormat="0" applyAlignment="0" applyProtection="0">
      <alignment vertical="center"/>
    </xf>
    <xf numFmtId="0" fontId="69" fillId="13" borderId="32" applyNumberFormat="0" applyAlignment="0" applyProtection="0">
      <alignment vertical="center"/>
    </xf>
    <xf numFmtId="1" fontId="16" fillId="0" borderId="1">
      <alignment vertical="center"/>
      <protection locked="0"/>
    </xf>
    <xf numFmtId="1" fontId="16" fillId="0" borderId="1">
      <alignment vertical="center"/>
      <protection locked="0"/>
    </xf>
    <xf numFmtId="1" fontId="16" fillId="0" borderId="1">
      <alignment vertical="center"/>
      <protection locked="0"/>
    </xf>
    <xf numFmtId="0" fontId="106" fillId="0" borderId="0">
      <alignment vertical="center"/>
    </xf>
    <xf numFmtId="0" fontId="106" fillId="0" borderId="0">
      <alignment vertical="center"/>
    </xf>
    <xf numFmtId="179" fontId="16" fillId="0" borderId="1">
      <alignment vertical="center"/>
      <protection locked="0"/>
    </xf>
    <xf numFmtId="0" fontId="70" fillId="0" borderId="0">
      <alignment vertical="center"/>
    </xf>
    <xf numFmtId="0" fontId="70" fillId="0" borderId="0">
      <alignment vertical="center"/>
    </xf>
    <xf numFmtId="0" fontId="70" fillId="0" borderId="0">
      <alignment vertical="center"/>
    </xf>
    <xf numFmtId="0" fontId="112" fillId="17" borderId="33" applyNumberFormat="0" applyFont="0" applyAlignment="0" applyProtection="0">
      <alignment vertical="center"/>
    </xf>
    <xf numFmtId="0" fontId="112" fillId="17" borderId="33" applyNumberFormat="0" applyFont="0" applyAlignment="0" applyProtection="0">
      <alignment vertical="center"/>
    </xf>
    <xf numFmtId="0" fontId="112" fillId="17" borderId="33" applyNumberFormat="0" applyFont="0" applyAlignment="0" applyProtection="0">
      <alignment vertical="center"/>
    </xf>
    <xf numFmtId="0" fontId="112" fillId="17" borderId="33" applyNumberFormat="0" applyFont="0" applyAlignment="0" applyProtection="0">
      <alignment vertical="center"/>
    </xf>
    <xf numFmtId="0" fontId="112" fillId="17" borderId="33" applyNumberFormat="0" applyFont="0" applyAlignment="0" applyProtection="0">
      <alignment vertical="center"/>
    </xf>
    <xf numFmtId="0" fontId="112" fillId="17" borderId="33" applyNumberFormat="0" applyFont="0" applyAlignment="0" applyProtection="0">
      <alignment vertical="center"/>
    </xf>
    <xf numFmtId="38" fontId="112" fillId="0" borderId="0" applyFont="0" applyFill="0" applyBorder="0" applyAlignment="0" applyProtection="0">
      <alignment vertical="center"/>
    </xf>
    <xf numFmtId="40" fontId="112" fillId="0" borderId="0" applyFont="0" applyFill="0" applyBorder="0" applyAlignment="0" applyProtection="0">
      <alignment vertical="center"/>
    </xf>
    <xf numFmtId="0" fontId="112" fillId="0" borderId="0" applyFont="0" applyFill="0" applyBorder="0" applyAlignment="0" applyProtection="0">
      <alignment vertical="center"/>
    </xf>
    <xf numFmtId="0" fontId="112" fillId="0" borderId="0" applyFont="0" applyFill="0" applyBorder="0" applyAlignment="0" applyProtection="0">
      <alignment vertical="center"/>
    </xf>
    <xf numFmtId="0" fontId="107" fillId="0" borderId="0">
      <alignment vertical="center"/>
    </xf>
    <xf numFmtId="0" fontId="112" fillId="0" borderId="0">
      <alignment vertical="center"/>
    </xf>
    <xf numFmtId="0" fontId="13" fillId="0" borderId="0">
      <alignment vertical="center"/>
    </xf>
    <xf numFmtId="0" fontId="2" fillId="0" borderId="0"/>
    <xf numFmtId="0" fontId="7" fillId="0" borderId="0">
      <alignment vertical="center"/>
    </xf>
    <xf numFmtId="0" fontId="112" fillId="0" borderId="0">
      <alignment vertical="center"/>
    </xf>
    <xf numFmtId="0" fontId="7" fillId="0" borderId="0">
      <alignment vertical="center"/>
    </xf>
  </cellStyleXfs>
  <cellXfs count="797">
    <xf numFmtId="0" fontId="0" fillId="0" borderId="0" xfId="0" applyAlignment="1"/>
    <xf numFmtId="0" fontId="2" fillId="0" borderId="0" xfId="812"/>
    <xf numFmtId="0" fontId="3" fillId="0" borderId="0" xfId="813" applyNumberFormat="1" applyFont="1" applyFill="1" applyAlignment="1">
      <alignment horizontal="right" wrapText="1"/>
    </xf>
    <xf numFmtId="0" fontId="4" fillId="0" borderId="1" xfId="814" applyFont="1" applyFill="1" applyBorder="1" applyAlignment="1">
      <alignment horizontal="center" vertical="center" wrapText="1"/>
    </xf>
    <xf numFmtId="0" fontId="4" fillId="0" borderId="1" xfId="813" applyNumberFormat="1" applyFont="1" applyFill="1" applyBorder="1" applyAlignment="1">
      <alignment horizontal="center" vertical="center" wrapText="1"/>
    </xf>
    <xf numFmtId="0" fontId="4" fillId="0" borderId="1" xfId="815" applyFont="1" applyFill="1" applyBorder="1" applyAlignment="1">
      <alignment vertical="center" wrapText="1"/>
    </xf>
    <xf numFmtId="0" fontId="5" fillId="0" borderId="1" xfId="815" applyFont="1" applyFill="1" applyBorder="1" applyAlignment="1">
      <alignment horizontal="center" vertical="center" wrapText="1"/>
    </xf>
    <xf numFmtId="0" fontId="6" fillId="0" borderId="1" xfId="815" applyFont="1" applyBorder="1" applyAlignment="1">
      <alignment vertical="center" wrapText="1"/>
    </xf>
    <xf numFmtId="0" fontId="5" fillId="0" borderId="1" xfId="815" applyFont="1" applyBorder="1" applyAlignment="1">
      <alignment horizontal="center" vertical="center" wrapText="1"/>
    </xf>
    <xf numFmtId="0" fontId="0" fillId="0" borderId="1" xfId="815" applyFont="1" applyBorder="1" applyAlignment="1">
      <alignment vertical="center" wrapText="1"/>
    </xf>
    <xf numFmtId="0" fontId="7" fillId="0" borderId="1" xfId="815" applyFont="1" applyBorder="1" applyAlignment="1">
      <alignment horizontal="center" vertical="center" wrapText="1"/>
    </xf>
    <xf numFmtId="0" fontId="0" fillId="0" borderId="1" xfId="815" applyFont="1" applyFill="1" applyBorder="1" applyAlignment="1">
      <alignment vertical="center" wrapText="1"/>
    </xf>
    <xf numFmtId="0" fontId="7" fillId="0" borderId="1" xfId="815" applyFont="1" applyFill="1" applyBorder="1" applyAlignment="1">
      <alignment horizontal="center" vertical="center" wrapText="1"/>
    </xf>
    <xf numFmtId="0" fontId="7" fillId="0" borderId="1" xfId="815" applyFont="1" applyFill="1" applyBorder="1" applyAlignment="1">
      <alignment vertical="center" wrapText="1"/>
    </xf>
    <xf numFmtId="0" fontId="7" fillId="0" borderId="1" xfId="815" applyFont="1" applyBorder="1" applyAlignment="1">
      <alignment vertical="center" wrapText="1"/>
    </xf>
    <xf numFmtId="0" fontId="6" fillId="0" borderId="1" xfId="815" applyFont="1" applyFill="1" applyBorder="1" applyAlignment="1">
      <alignment vertical="center" wrapText="1"/>
    </xf>
    <xf numFmtId="0" fontId="8" fillId="0" borderId="1" xfId="815" applyFont="1" applyFill="1" applyBorder="1" applyAlignment="1">
      <alignment vertical="center" wrapText="1"/>
    </xf>
    <xf numFmtId="0" fontId="9" fillId="0" borderId="0" xfId="811" applyFont="1">
      <alignment vertical="center"/>
    </xf>
    <xf numFmtId="0" fontId="12" fillId="0" borderId="0" xfId="811" applyFont="1" applyAlignment="1">
      <alignment horizontal="right" vertical="center"/>
    </xf>
    <xf numFmtId="0" fontId="13" fillId="0" borderId="1" xfId="811" applyFont="1" applyBorder="1" applyAlignment="1">
      <alignment horizontal="center" vertical="center"/>
    </xf>
    <xf numFmtId="0" fontId="13" fillId="0" borderId="1" xfId="811" applyBorder="1" applyAlignment="1">
      <alignment horizontal="center" vertical="center"/>
    </xf>
    <xf numFmtId="0" fontId="9" fillId="0" borderId="1" xfId="811" applyFont="1" applyBorder="1" applyAlignment="1">
      <alignment horizontal="center" vertical="center"/>
    </xf>
    <xf numFmtId="0" fontId="2" fillId="0" borderId="0" xfId="0" applyFont="1" applyAlignment="1"/>
    <xf numFmtId="0" fontId="16" fillId="0" borderId="0" xfId="0" applyFont="1" applyBorder="1" applyAlignment="1">
      <alignment vertical="center"/>
    </xf>
    <xf numFmtId="0" fontId="16" fillId="0" borderId="0" xfId="0" applyFont="1" applyBorder="1" applyAlignment="1">
      <alignment horizontal="right" vertical="center"/>
    </xf>
    <xf numFmtId="0" fontId="17" fillId="0" borderId="1" xfId="0" applyFont="1" applyBorder="1" applyAlignment="1">
      <alignment horizontal="center" vertical="center"/>
    </xf>
    <xf numFmtId="0" fontId="16" fillId="0" borderId="1" xfId="0" applyFont="1" applyBorder="1" applyAlignment="1">
      <alignment horizontal="center" vertical="center"/>
    </xf>
    <xf numFmtId="0" fontId="18" fillId="0" borderId="1" xfId="0" applyFont="1" applyBorder="1" applyAlignment="1">
      <alignment horizontal="center" vertical="center"/>
    </xf>
    <xf numFmtId="0" fontId="112" fillId="0" borderId="0" xfId="810">
      <alignment vertical="center"/>
    </xf>
    <xf numFmtId="0" fontId="19" fillId="0" borderId="0" xfId="810" applyFont="1" applyAlignment="1">
      <alignment horizontal="centerContinuous" vertical="center"/>
    </xf>
    <xf numFmtId="0" fontId="112" fillId="0" borderId="0" xfId="810" applyAlignment="1">
      <alignment horizontal="centerContinuous" vertical="center"/>
    </xf>
    <xf numFmtId="0" fontId="112" fillId="0" borderId="0" xfId="810" applyAlignment="1">
      <alignment horizontal="right" vertical="center"/>
    </xf>
    <xf numFmtId="0" fontId="6" fillId="0" borderId="3" xfId="810" applyFont="1" applyBorder="1" applyAlignment="1">
      <alignment horizontal="center" vertical="center"/>
    </xf>
    <xf numFmtId="3" fontId="20" fillId="0" borderId="1" xfId="503" applyNumberFormat="1" applyFont="1" applyFill="1" applyBorder="1" applyAlignment="1" applyProtection="1">
      <alignment vertical="center"/>
    </xf>
    <xf numFmtId="0" fontId="112" fillId="0" borderId="1" xfId="810" applyBorder="1" applyAlignment="1">
      <alignment horizontal="center" vertical="center"/>
    </xf>
    <xf numFmtId="3" fontId="21" fillId="0" borderId="1" xfId="503" applyNumberFormat="1" applyFont="1" applyFill="1" applyBorder="1" applyAlignment="1" applyProtection="1">
      <alignment vertical="center"/>
    </xf>
    <xf numFmtId="0" fontId="21" fillId="0" borderId="1" xfId="503" applyFont="1" applyBorder="1" applyAlignment="1">
      <alignment horizontal="left" vertical="center"/>
    </xf>
    <xf numFmtId="0" fontId="12" fillId="0" borderId="1" xfId="503" applyFont="1" applyBorder="1" applyAlignment="1">
      <alignment horizontal="left" vertical="center"/>
    </xf>
    <xf numFmtId="0" fontId="112" fillId="0" borderId="1" xfId="810" applyBorder="1">
      <alignment vertical="center"/>
    </xf>
    <xf numFmtId="3" fontId="20" fillId="0" borderId="1" xfId="503" applyNumberFormat="1" applyFont="1" applyFill="1" applyBorder="1" applyAlignment="1" applyProtection="1">
      <alignment horizontal="left" vertical="center"/>
    </xf>
    <xf numFmtId="0" fontId="21" fillId="0" borderId="1" xfId="503" applyNumberFormat="1" applyFont="1" applyBorder="1" applyAlignment="1">
      <alignment horizontal="left" vertical="center" wrapText="1"/>
    </xf>
    <xf numFmtId="0" fontId="6" fillId="0" borderId="1" xfId="0" applyFont="1" applyBorder="1" applyAlignment="1">
      <alignment horizontal="center" vertical="center"/>
    </xf>
    <xf numFmtId="0" fontId="18" fillId="0" borderId="0" xfId="0" applyFont="1" applyAlignment="1">
      <alignment vertical="center"/>
    </xf>
    <xf numFmtId="0" fontId="18" fillId="0" borderId="0" xfId="0" applyFont="1" applyAlignment="1">
      <alignment horizontal="right" vertical="center"/>
    </xf>
    <xf numFmtId="0" fontId="18" fillId="0" borderId="3" xfId="0" applyFont="1" applyBorder="1" applyAlignment="1">
      <alignment horizontal="center" vertical="center"/>
    </xf>
    <xf numFmtId="0" fontId="23" fillId="0" borderId="1" xfId="0" applyFont="1" applyBorder="1" applyAlignment="1">
      <alignment horizontal="center" vertical="center"/>
    </xf>
    <xf numFmtId="0" fontId="23" fillId="0" borderId="4" xfId="0" applyFont="1" applyBorder="1" applyAlignment="1">
      <alignment horizontal="center" vertical="center"/>
    </xf>
    <xf numFmtId="0" fontId="2" fillId="0" borderId="1" xfId="0" applyFont="1" applyBorder="1" applyAlignment="1"/>
    <xf numFmtId="0" fontId="17" fillId="0" borderId="1" xfId="0" applyFont="1" applyBorder="1" applyAlignment="1">
      <alignment horizontal="left" vertical="center"/>
    </xf>
    <xf numFmtId="0" fontId="18" fillId="0" borderId="1" xfId="0" applyFont="1" applyBorder="1" applyAlignment="1">
      <alignment horizontal="left" vertical="center"/>
    </xf>
    <xf numFmtId="0" fontId="18" fillId="0" borderId="4" xfId="0" applyFont="1" applyBorder="1" applyAlignment="1">
      <alignment horizontal="center" vertical="center"/>
    </xf>
    <xf numFmtId="0" fontId="2" fillId="0" borderId="1" xfId="0" applyFont="1" applyBorder="1" applyAlignment="1">
      <alignment vertical="center"/>
    </xf>
    <xf numFmtId="0" fontId="2" fillId="0" borderId="1" xfId="0" applyFont="1" applyBorder="1" applyAlignment="1"/>
    <xf numFmtId="0" fontId="21" fillId="0" borderId="0" xfId="0" applyFont="1" applyAlignment="1"/>
    <xf numFmtId="0" fontId="12" fillId="2" borderId="0" xfId="0" applyNumberFormat="1" applyFont="1" applyFill="1" applyBorder="1" applyAlignment="1" applyProtection="1">
      <alignment vertical="center"/>
    </xf>
    <xf numFmtId="0" fontId="13" fillId="2" borderId="0" xfId="0" applyNumberFormat="1" applyFont="1" applyFill="1" applyBorder="1" applyAlignment="1" applyProtection="1">
      <alignment vertical="center"/>
    </xf>
    <xf numFmtId="0" fontId="4" fillId="2" borderId="0" xfId="0" applyNumberFormat="1" applyFont="1" applyFill="1" applyBorder="1" applyAlignment="1" applyProtection="1">
      <alignment horizontal="center" vertical="center"/>
    </xf>
    <xf numFmtId="0" fontId="3" fillId="2" borderId="0" xfId="0" applyNumberFormat="1" applyFont="1" applyFill="1" applyBorder="1" applyAlignment="1" applyProtection="1">
      <alignment horizontal="right" vertical="center"/>
    </xf>
    <xf numFmtId="0" fontId="3" fillId="2" borderId="5" xfId="0" applyNumberFormat="1" applyFont="1" applyFill="1" applyBorder="1" applyAlignment="1" applyProtection="1">
      <alignment vertical="center"/>
    </xf>
    <xf numFmtId="0" fontId="3" fillId="2" borderId="5" xfId="0" applyNumberFormat="1" applyFont="1" applyFill="1" applyBorder="1" applyAlignment="1" applyProtection="1">
      <alignment horizontal="right" vertical="center"/>
    </xf>
    <xf numFmtId="0" fontId="13" fillId="2" borderId="5" xfId="0" applyNumberFormat="1" applyFont="1" applyFill="1" applyBorder="1" applyAlignment="1" applyProtection="1">
      <alignment horizontal="right" vertical="center"/>
    </xf>
    <xf numFmtId="0" fontId="25" fillId="2" borderId="6" xfId="0" applyNumberFormat="1" applyFont="1" applyFill="1" applyBorder="1" applyAlignment="1" applyProtection="1">
      <alignment horizontal="center" vertical="center"/>
    </xf>
    <xf numFmtId="0" fontId="13" fillId="2" borderId="6" xfId="0" applyNumberFormat="1" applyFont="1" applyFill="1" applyBorder="1" applyAlignment="1" applyProtection="1">
      <alignment vertical="center"/>
    </xf>
    <xf numFmtId="186" fontId="13" fillId="0" borderId="1" xfId="0" applyNumberFormat="1" applyFont="1" applyFill="1" applyBorder="1" applyAlignment="1" applyProtection="1">
      <alignment horizontal="center" vertical="center"/>
    </xf>
    <xf numFmtId="0" fontId="13" fillId="2" borderId="6" xfId="0" applyNumberFormat="1" applyFont="1" applyFill="1" applyBorder="1" applyAlignment="1" applyProtection="1">
      <alignment horizontal="center" vertical="center"/>
    </xf>
    <xf numFmtId="186" fontId="13" fillId="0" borderId="7" xfId="0" applyNumberFormat="1" applyFont="1" applyFill="1" applyBorder="1" applyAlignment="1" applyProtection="1">
      <alignment horizontal="center" vertical="center"/>
    </xf>
    <xf numFmtId="0" fontId="13" fillId="0" borderId="7" xfId="0" applyNumberFormat="1" applyFont="1" applyFill="1" applyBorder="1" applyAlignment="1" applyProtection="1">
      <alignment horizontal="center" vertical="center"/>
    </xf>
    <xf numFmtId="0" fontId="3" fillId="0" borderId="0" xfId="0" applyNumberFormat="1" applyFont="1" applyFill="1" applyBorder="1" applyAlignment="1" applyProtection="1">
      <alignment vertical="center"/>
    </xf>
    <xf numFmtId="0" fontId="6" fillId="2" borderId="0" xfId="0" applyNumberFormat="1" applyFont="1" applyFill="1" applyBorder="1" applyAlignment="1" applyProtection="1">
      <alignment horizontal="center" vertical="center"/>
    </xf>
    <xf numFmtId="0" fontId="0" fillId="2" borderId="5" xfId="0" applyNumberFormat="1" applyFont="1" applyFill="1" applyBorder="1" applyAlignment="1" applyProtection="1">
      <alignment vertical="center"/>
    </xf>
    <xf numFmtId="0" fontId="0" fillId="2" borderId="0" xfId="0" applyNumberFormat="1" applyFont="1" applyFill="1" applyBorder="1" applyAlignment="1" applyProtection="1">
      <alignment vertical="center"/>
    </xf>
    <xf numFmtId="0" fontId="17" fillId="2" borderId="8" xfId="0" applyNumberFormat="1" applyFont="1" applyFill="1" applyBorder="1" applyAlignment="1" applyProtection="1">
      <alignment horizontal="center" vertical="center"/>
    </xf>
    <xf numFmtId="0" fontId="17" fillId="2" borderId="8" xfId="0" applyNumberFormat="1"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6" fillId="2" borderId="14" xfId="0" applyNumberFormat="1"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wrapText="1"/>
    </xf>
    <xf numFmtId="186" fontId="21" fillId="2" borderId="1" xfId="0" applyNumberFormat="1" applyFont="1" applyFill="1" applyBorder="1" applyAlignment="1">
      <alignment horizontal="center" vertical="center" wrapText="1"/>
    </xf>
    <xf numFmtId="0" fontId="16" fillId="2" borderId="6" xfId="0" applyNumberFormat="1" applyFont="1" applyFill="1" applyBorder="1" applyAlignment="1" applyProtection="1">
      <alignment vertical="center" wrapText="1"/>
    </xf>
    <xf numFmtId="0" fontId="16" fillId="2" borderId="9" xfId="0" applyNumberFormat="1" applyFont="1" applyFill="1" applyBorder="1" applyAlignment="1" applyProtection="1">
      <alignment vertical="center" wrapText="1"/>
    </xf>
    <xf numFmtId="0" fontId="16" fillId="2" borderId="9" xfId="0" applyNumberFormat="1" applyFont="1" applyFill="1" applyBorder="1" applyAlignment="1" applyProtection="1">
      <alignment horizontal="center" vertical="center"/>
    </xf>
    <xf numFmtId="186" fontId="20" fillId="2" borderId="1"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xf>
    <xf numFmtId="0" fontId="21" fillId="0" borderId="0" xfId="0" applyFont="1" applyFill="1" applyAlignment="1"/>
    <xf numFmtId="0" fontId="0" fillId="2" borderId="0" xfId="0" applyNumberFormat="1" applyFont="1" applyFill="1" applyBorder="1" applyAlignment="1" applyProtection="1">
      <alignment horizontal="right" vertical="center"/>
    </xf>
    <xf numFmtId="0" fontId="0" fillId="2" borderId="0" xfId="0" applyNumberFormat="1" applyFont="1" applyFill="1" applyBorder="1" applyAlignment="1" applyProtection="1">
      <alignment horizontal="right"/>
    </xf>
    <xf numFmtId="0" fontId="0" fillId="2" borderId="5" xfId="0" applyNumberFormat="1" applyFont="1" applyFill="1" applyBorder="1" applyAlignment="1" applyProtection="1">
      <alignment horizontal="right"/>
    </xf>
    <xf numFmtId="0" fontId="16" fillId="2" borderId="5" xfId="0" applyNumberFormat="1" applyFont="1" applyFill="1" applyBorder="1" applyAlignment="1" applyProtection="1">
      <alignment horizontal="right"/>
    </xf>
    <xf numFmtId="0" fontId="26" fillId="2" borderId="0" xfId="0" applyNumberFormat="1" applyFont="1" applyFill="1" applyBorder="1" applyAlignment="1" applyProtection="1">
      <alignment vertical="center"/>
    </xf>
    <xf numFmtId="0" fontId="3" fillId="2" borderId="0" xfId="27" applyNumberFormat="1" applyFont="1" applyFill="1" applyBorder="1" applyAlignment="1" applyProtection="1">
      <alignment horizontal="center" vertical="center"/>
    </xf>
    <xf numFmtId="0" fontId="3" fillId="2" borderId="0" xfId="27" applyNumberFormat="1" applyFont="1" applyFill="1" applyBorder="1" applyAlignment="1" applyProtection="1">
      <alignment horizontal="right" vertical="center"/>
    </xf>
    <xf numFmtId="0" fontId="3" fillId="2" borderId="5" xfId="27" applyNumberFormat="1" applyFont="1" applyFill="1" applyBorder="1" applyAlignment="1" applyProtection="1">
      <alignment vertical="center"/>
    </xf>
    <xf numFmtId="0" fontId="3" fillId="2" borderId="5" xfId="27" applyNumberFormat="1" applyFont="1" applyFill="1" applyBorder="1" applyAlignment="1" applyProtection="1">
      <alignment horizontal="right" vertical="center"/>
    </xf>
    <xf numFmtId="0" fontId="13" fillId="2" borderId="5" xfId="27" applyNumberFormat="1" applyFont="1" applyFill="1" applyBorder="1" applyAlignment="1" applyProtection="1">
      <alignment horizontal="right" vertical="center"/>
    </xf>
    <xf numFmtId="0" fontId="25" fillId="2" borderId="6" xfId="27" applyNumberFormat="1" applyFont="1" applyFill="1" applyBorder="1" applyAlignment="1" applyProtection="1">
      <alignment horizontal="center" vertical="center"/>
    </xf>
    <xf numFmtId="0" fontId="13" fillId="2" borderId="6" xfId="27" applyNumberFormat="1" applyFont="1" applyFill="1" applyBorder="1" applyAlignment="1" applyProtection="1">
      <alignment vertical="center"/>
    </xf>
    <xf numFmtId="176" fontId="13" fillId="0" borderId="6" xfId="27" applyNumberFormat="1" applyFont="1" applyFill="1" applyBorder="1" applyAlignment="1" applyProtection="1">
      <alignment horizontal="center" vertical="center"/>
    </xf>
    <xf numFmtId="0" fontId="13" fillId="0" borderId="7" xfId="27" applyNumberFormat="1" applyFont="1" applyFill="1" applyBorder="1" applyAlignment="1" applyProtection="1">
      <alignment vertical="center"/>
    </xf>
    <xf numFmtId="0" fontId="13" fillId="2" borderId="16" xfId="27" applyNumberFormat="1" applyFont="1" applyFill="1" applyBorder="1" applyAlignment="1" applyProtection="1">
      <alignment horizontal="center" vertical="center"/>
    </xf>
    <xf numFmtId="176" fontId="13" fillId="0" borderId="16" xfId="27" applyNumberFormat="1" applyFont="1" applyFill="1" applyBorder="1" applyAlignment="1" applyProtection="1">
      <alignment horizontal="center" vertical="center"/>
    </xf>
    <xf numFmtId="0" fontId="13" fillId="2" borderId="17" xfId="27" applyNumberFormat="1" applyFont="1" applyFill="1" applyBorder="1" applyAlignment="1" applyProtection="1">
      <alignment horizontal="center" vertical="center"/>
    </xf>
    <xf numFmtId="176" fontId="13" fillId="0" borderId="17" xfId="27" applyNumberFormat="1" applyFont="1" applyFill="1" applyBorder="1" applyAlignment="1" applyProtection="1">
      <alignment horizontal="center" vertical="center"/>
    </xf>
    <xf numFmtId="0" fontId="13" fillId="2" borderId="6" xfId="27" applyNumberFormat="1" applyFont="1" applyFill="1" applyBorder="1" applyAlignment="1" applyProtection="1">
      <alignment horizontal="center" vertical="center"/>
    </xf>
    <xf numFmtId="0" fontId="13" fillId="0" borderId="6" xfId="27" applyNumberFormat="1" applyFont="1" applyFill="1" applyBorder="1" applyAlignment="1" applyProtection="1">
      <alignment vertical="center"/>
    </xf>
    <xf numFmtId="176" fontId="13" fillId="0" borderId="7" xfId="27" applyNumberFormat="1" applyFont="1" applyFill="1" applyBorder="1" applyAlignment="1" applyProtection="1">
      <alignment horizontal="center" vertical="center"/>
    </xf>
    <xf numFmtId="186" fontId="13" fillId="0" borderId="7" xfId="27" applyNumberFormat="1" applyFont="1" applyFill="1" applyBorder="1" applyAlignment="1" applyProtection="1">
      <alignment horizontal="center" vertical="center"/>
    </xf>
    <xf numFmtId="0" fontId="13" fillId="0" borderId="6" xfId="27" applyNumberFormat="1" applyFont="1" applyFill="1" applyBorder="1" applyAlignment="1" applyProtection="1">
      <alignment horizontal="center" vertical="center"/>
    </xf>
    <xf numFmtId="0" fontId="27" fillId="2" borderId="0" xfId="521" applyNumberFormat="1" applyFont="1" applyFill="1" applyBorder="1" applyAlignment="1" applyProtection="1">
      <alignment horizontal="center" vertical="center"/>
    </xf>
    <xf numFmtId="0" fontId="3" fillId="2" borderId="0" xfId="521" applyNumberFormat="1" applyFont="1" applyFill="1" applyBorder="1" applyAlignment="1" applyProtection="1">
      <alignment horizontal="right" vertical="center"/>
    </xf>
    <xf numFmtId="0" fontId="3" fillId="2" borderId="5" xfId="521" applyNumberFormat="1" applyFont="1" applyFill="1" applyBorder="1" applyAlignment="1" applyProtection="1">
      <alignment vertical="center"/>
    </xf>
    <xf numFmtId="0" fontId="3" fillId="2" borderId="5" xfId="521" applyNumberFormat="1" applyFont="1" applyFill="1" applyBorder="1" applyAlignment="1" applyProtection="1">
      <alignment horizontal="right" vertical="center"/>
    </xf>
    <xf numFmtId="0" fontId="13" fillId="2" borderId="13" xfId="521" applyNumberFormat="1" applyFont="1" applyFill="1" applyBorder="1" applyAlignment="1" applyProtection="1">
      <alignment horizontal="right" vertical="center"/>
    </xf>
    <xf numFmtId="0" fontId="25" fillId="2" borderId="6" xfId="521" applyNumberFormat="1" applyFont="1" applyFill="1" applyBorder="1" applyAlignment="1" applyProtection="1">
      <alignment horizontal="center" vertical="center"/>
    </xf>
    <xf numFmtId="0" fontId="13" fillId="2" borderId="6" xfId="521" applyNumberFormat="1" applyFont="1" applyFill="1" applyBorder="1" applyAlignment="1" applyProtection="1">
      <alignment vertical="center"/>
    </xf>
    <xf numFmtId="0" fontId="16" fillId="0" borderId="1" xfId="297" applyFont="1" applyBorder="1" applyAlignment="1">
      <alignment horizontal="center" vertical="center"/>
    </xf>
    <xf numFmtId="0" fontId="13" fillId="0" borderId="6" xfId="521" applyNumberFormat="1" applyFont="1" applyFill="1" applyBorder="1" applyAlignment="1" applyProtection="1">
      <alignment vertical="center"/>
    </xf>
    <xf numFmtId="0" fontId="16" fillId="2" borderId="1" xfId="297" applyFont="1" applyFill="1" applyBorder="1" applyAlignment="1">
      <alignment horizontal="center" vertical="center"/>
    </xf>
    <xf numFmtId="0" fontId="13" fillId="0" borderId="6" xfId="521" applyNumberFormat="1" applyFont="1" applyFill="1" applyBorder="1" applyAlignment="1" applyProtection="1">
      <alignment horizontal="center" vertical="center"/>
    </xf>
    <xf numFmtId="0" fontId="16" fillId="0" borderId="1" xfId="521" applyFont="1" applyBorder="1" applyAlignment="1">
      <alignment horizontal="center" vertical="center"/>
    </xf>
    <xf numFmtId="0" fontId="13" fillId="2" borderId="6" xfId="521" applyNumberFormat="1" applyFont="1" applyFill="1" applyBorder="1" applyAlignment="1" applyProtection="1">
      <alignment horizontal="center" vertical="center"/>
    </xf>
    <xf numFmtId="0" fontId="13" fillId="2" borderId="8" xfId="521" applyNumberFormat="1" applyFont="1" applyFill="1" applyBorder="1" applyAlignment="1" applyProtection="1">
      <alignment vertical="center"/>
    </xf>
    <xf numFmtId="0" fontId="16" fillId="0" borderId="3" xfId="521" applyFont="1" applyBorder="1" applyAlignment="1">
      <alignment horizontal="center" vertical="center"/>
    </xf>
    <xf numFmtId="176" fontId="16" fillId="0" borderId="3" xfId="521" applyNumberFormat="1" applyFont="1" applyBorder="1" applyAlignment="1">
      <alignment horizontal="center" vertical="center"/>
    </xf>
    <xf numFmtId="0" fontId="13" fillId="0" borderId="8" xfId="521" applyNumberFormat="1" applyFont="1" applyFill="1" applyBorder="1" applyAlignment="1" applyProtection="1">
      <alignment vertical="center"/>
    </xf>
    <xf numFmtId="176" fontId="13" fillId="0" borderId="18" xfId="521" applyNumberFormat="1" applyFont="1" applyFill="1" applyBorder="1" applyAlignment="1" applyProtection="1">
      <alignment horizontal="center" vertical="center"/>
    </xf>
    <xf numFmtId="0" fontId="13" fillId="2" borderId="1" xfId="521" applyNumberFormat="1" applyFont="1" applyFill="1" applyBorder="1" applyAlignment="1" applyProtection="1">
      <alignment horizontal="center" vertical="center"/>
    </xf>
    <xf numFmtId="0" fontId="13" fillId="0" borderId="1" xfId="521" applyNumberFormat="1" applyFont="1" applyFill="1" applyBorder="1" applyAlignment="1" applyProtection="1">
      <alignment horizontal="center" vertical="center"/>
    </xf>
    <xf numFmtId="176" fontId="16" fillId="0" borderId="1" xfId="521" applyNumberFormat="1" applyFont="1" applyBorder="1" applyAlignment="1">
      <alignment horizontal="center" vertical="center"/>
    </xf>
    <xf numFmtId="0" fontId="27" fillId="2" borderId="0" xfId="0" applyNumberFormat="1" applyFont="1" applyFill="1" applyBorder="1" applyAlignment="1" applyProtection="1">
      <alignment horizontal="center" vertical="center"/>
    </xf>
    <xf numFmtId="0" fontId="13" fillId="2" borderId="13" xfId="0" applyNumberFormat="1" applyFont="1" applyFill="1" applyBorder="1" applyAlignment="1" applyProtection="1">
      <alignment horizontal="right" vertical="center"/>
    </xf>
    <xf numFmtId="0" fontId="28" fillId="2" borderId="6" xfId="0" applyNumberFormat="1" applyFont="1" applyFill="1" applyBorder="1" applyAlignment="1" applyProtection="1">
      <alignment horizontal="center" vertical="center"/>
    </xf>
    <xf numFmtId="176" fontId="3" fillId="0" borderId="17" xfId="0" applyNumberFormat="1" applyFont="1" applyFill="1" applyBorder="1" applyAlignment="1" applyProtection="1">
      <alignment horizontal="center" vertical="center"/>
    </xf>
    <xf numFmtId="176" fontId="3" fillId="0" borderId="17" xfId="0" applyNumberFormat="1" applyFont="1" applyFill="1" applyBorder="1" applyAlignment="1" applyProtection="1">
      <alignment horizontal="left" vertical="center"/>
    </xf>
    <xf numFmtId="176" fontId="13" fillId="0" borderId="6" xfId="0" applyNumberFormat="1" applyFont="1" applyFill="1" applyBorder="1" applyAlignment="1" applyProtection="1">
      <alignment horizontal="center" vertical="center"/>
    </xf>
    <xf numFmtId="176" fontId="13" fillId="0" borderId="6" xfId="0" applyNumberFormat="1" applyFont="1" applyFill="1" applyBorder="1" applyAlignment="1" applyProtection="1">
      <alignment horizontal="left" vertical="center"/>
    </xf>
    <xf numFmtId="176" fontId="13" fillId="0" borderId="19" xfId="0" applyNumberFormat="1" applyFont="1" applyFill="1" applyBorder="1" applyAlignment="1" applyProtection="1">
      <alignment horizontal="center" vertical="center"/>
    </xf>
    <xf numFmtId="0" fontId="13" fillId="0" borderId="19" xfId="0" applyNumberFormat="1" applyFont="1" applyFill="1" applyBorder="1" applyAlignment="1" applyProtection="1">
      <alignment horizontal="center" vertical="center"/>
    </xf>
    <xf numFmtId="176" fontId="3" fillId="0" borderId="6" xfId="0" applyNumberFormat="1" applyFont="1" applyFill="1" applyBorder="1" applyAlignment="1" applyProtection="1">
      <alignment horizontal="center" vertical="center"/>
    </xf>
    <xf numFmtId="176" fontId="0" fillId="2" borderId="6" xfId="0" applyNumberFormat="1" applyFont="1" applyFill="1" applyBorder="1" applyAlignment="1" applyProtection="1">
      <alignment horizontal="center" vertical="center"/>
    </xf>
    <xf numFmtId="176" fontId="13" fillId="2" borderId="6" xfId="0" applyNumberFormat="1" applyFont="1" applyFill="1" applyBorder="1" applyAlignment="1" applyProtection="1">
      <alignment horizontal="center" vertical="center"/>
    </xf>
    <xf numFmtId="176" fontId="21" fillId="0" borderId="0" xfId="0" applyNumberFormat="1" applyFont="1" applyAlignment="1"/>
    <xf numFmtId="0" fontId="21" fillId="2" borderId="0" xfId="0" applyNumberFormat="1" applyFont="1" applyFill="1" applyBorder="1" applyAlignment="1" applyProtection="1"/>
    <xf numFmtId="0" fontId="29" fillId="2" borderId="0" xfId="0" applyNumberFormat="1" applyFont="1" applyFill="1" applyBorder="1" applyAlignment="1" applyProtection="1">
      <alignment vertical="center"/>
    </xf>
    <xf numFmtId="0" fontId="29" fillId="2" borderId="5" xfId="0" applyNumberFormat="1" applyFont="1" applyFill="1" applyBorder="1" applyAlignment="1" applyProtection="1">
      <alignment vertical="center"/>
    </xf>
    <xf numFmtId="0" fontId="25" fillId="2" borderId="6" xfId="0" applyNumberFormat="1" applyFont="1" applyFill="1" applyBorder="1" applyAlignment="1" applyProtection="1">
      <alignment horizontal="center" vertical="center" wrapText="1"/>
    </xf>
    <xf numFmtId="0" fontId="25" fillId="2" borderId="7" xfId="0" applyNumberFormat="1" applyFont="1" applyFill="1" applyBorder="1" applyAlignment="1" applyProtection="1">
      <alignment horizontal="center" vertical="center" wrapText="1"/>
    </xf>
    <xf numFmtId="0" fontId="13" fillId="2" borderId="11" xfId="0" applyNumberFormat="1" applyFont="1" applyFill="1" applyBorder="1" applyAlignment="1" applyProtection="1">
      <alignment horizontal="left" vertical="center"/>
    </xf>
    <xf numFmtId="186" fontId="13" fillId="2" borderId="6" xfId="0" applyNumberFormat="1" applyFont="1" applyFill="1" applyBorder="1" applyAlignment="1" applyProtection="1">
      <alignment horizontal="center" vertical="center" wrapText="1"/>
    </xf>
    <xf numFmtId="186" fontId="13" fillId="2" borderId="7" xfId="0" applyNumberFormat="1" applyFont="1" applyFill="1" applyBorder="1" applyAlignment="1" applyProtection="1">
      <alignment horizontal="center" vertical="center" wrapText="1"/>
    </xf>
    <xf numFmtId="186" fontId="13" fillId="2" borderId="6" xfId="235" applyNumberFormat="1" applyFont="1" applyFill="1" applyBorder="1" applyAlignment="1" applyProtection="1">
      <alignment horizontal="center" vertical="center" wrapText="1"/>
    </xf>
    <xf numFmtId="186" fontId="13" fillId="0" borderId="6" xfId="0" applyNumberFormat="1" applyFont="1" applyFill="1" applyBorder="1" applyAlignment="1" applyProtection="1">
      <alignment horizontal="center" vertical="center"/>
    </xf>
    <xf numFmtId="0" fontId="13" fillId="2" borderId="6" xfId="0" applyNumberFormat="1" applyFont="1" applyFill="1" applyBorder="1" applyAlignment="1" applyProtection="1">
      <alignment horizontal="left" vertical="center"/>
    </xf>
    <xf numFmtId="186" fontId="13" fillId="0" borderId="6" xfId="235" applyNumberFormat="1" applyFont="1" applyFill="1" applyBorder="1" applyAlignment="1" applyProtection="1">
      <alignment horizontal="center" vertical="center"/>
    </xf>
    <xf numFmtId="0" fontId="13" fillId="2" borderId="11" xfId="0" applyNumberFormat="1" applyFont="1" applyFill="1" applyBorder="1" applyAlignment="1" applyProtection="1">
      <alignment vertical="center"/>
    </xf>
    <xf numFmtId="0" fontId="0" fillId="0" borderId="0" xfId="0" applyAlignment="1">
      <alignment vertical="center"/>
    </xf>
    <xf numFmtId="0" fontId="21" fillId="0" borderId="0" xfId="0" applyFont="1" applyAlignment="1">
      <alignment vertical="center"/>
    </xf>
    <xf numFmtId="0" fontId="16" fillId="0" borderId="0" xfId="0" applyFont="1" applyAlignment="1">
      <alignment vertical="center"/>
    </xf>
    <xf numFmtId="186" fontId="0" fillId="0" borderId="0" xfId="0" applyNumberFormat="1" applyAlignment="1"/>
    <xf numFmtId="186" fontId="21" fillId="0" borderId="0" xfId="0" applyNumberFormat="1" applyFont="1" applyAlignment="1">
      <alignment vertical="center"/>
    </xf>
    <xf numFmtId="186" fontId="21" fillId="0" borderId="1" xfId="0" applyNumberFormat="1" applyFont="1" applyBorder="1" applyAlignment="1">
      <alignment horizontal="center" vertical="center"/>
    </xf>
    <xf numFmtId="186" fontId="21" fillId="0" borderId="21" xfId="0" applyNumberFormat="1" applyFont="1" applyBorder="1" applyAlignment="1">
      <alignment horizontal="center" vertical="center"/>
    </xf>
    <xf numFmtId="0" fontId="21" fillId="0" borderId="1" xfId="0" applyFont="1" applyBorder="1" applyAlignment="1">
      <alignment vertical="center"/>
    </xf>
    <xf numFmtId="186" fontId="30" fillId="0" borderId="1" xfId="0" applyNumberFormat="1" applyFont="1" applyBorder="1" applyAlignment="1">
      <alignment vertical="center"/>
    </xf>
    <xf numFmtId="0" fontId="21" fillId="0" borderId="1" xfId="0" applyFont="1" applyBorder="1" applyAlignment="1">
      <alignment horizontal="center" vertical="center"/>
    </xf>
    <xf numFmtId="186" fontId="21" fillId="0" borderId="1" xfId="0" applyNumberFormat="1" applyFont="1" applyBorder="1" applyAlignment="1">
      <alignment vertical="center"/>
    </xf>
    <xf numFmtId="186" fontId="7" fillId="0" borderId="1" xfId="0" applyNumberFormat="1" applyFont="1" applyBorder="1" applyAlignment="1">
      <alignment horizontal="center" vertical="center"/>
    </xf>
    <xf numFmtId="186" fontId="7" fillId="0" borderId="1" xfId="0" applyNumberFormat="1" applyFont="1" applyBorder="1" applyAlignment="1">
      <alignment vertical="center"/>
    </xf>
    <xf numFmtId="0" fontId="12" fillId="0" borderId="1" xfId="0" applyFont="1" applyBorder="1" applyAlignment="1">
      <alignment horizontal="left" vertical="center" wrapText="1"/>
    </xf>
    <xf numFmtId="186" fontId="0" fillId="0" borderId="1" xfId="0" applyNumberFormat="1" applyFont="1" applyBorder="1" applyAlignment="1">
      <alignment horizontal="center" vertical="center"/>
    </xf>
    <xf numFmtId="186" fontId="0" fillId="0" borderId="1" xfId="0" applyNumberFormat="1" applyFont="1" applyBorder="1" applyAlignment="1">
      <alignment vertical="center"/>
    </xf>
    <xf numFmtId="0" fontId="21" fillId="0" borderId="1" xfId="0" applyFont="1" applyBorder="1" applyAlignment="1">
      <alignment horizontal="left" vertical="center"/>
    </xf>
    <xf numFmtId="0" fontId="16" fillId="0" borderId="1" xfId="0" applyFont="1" applyBorder="1" applyAlignment="1">
      <alignment vertical="center"/>
    </xf>
    <xf numFmtId="0" fontId="20" fillId="0" borderId="1" xfId="0" applyFont="1" applyBorder="1" applyAlignment="1">
      <alignment horizontal="center" vertical="center"/>
    </xf>
    <xf numFmtId="0" fontId="17" fillId="0" borderId="0" xfId="0" applyFont="1" applyBorder="1" applyAlignment="1">
      <alignment horizontal="center" vertical="center"/>
    </xf>
    <xf numFmtId="186" fontId="16" fillId="0" borderId="0" xfId="0" applyNumberFormat="1" applyFont="1" applyBorder="1" applyAlignment="1">
      <alignment vertical="center"/>
    </xf>
    <xf numFmtId="186" fontId="0" fillId="0" borderId="0" xfId="0" applyNumberFormat="1" applyAlignment="1">
      <alignment vertical="center"/>
    </xf>
    <xf numFmtId="186" fontId="21" fillId="0" borderId="0" xfId="0" applyNumberFormat="1" applyFont="1" applyAlignment="1">
      <alignment horizontal="center" vertical="center"/>
    </xf>
    <xf numFmtId="186" fontId="18" fillId="0" borderId="1" xfId="0" applyNumberFormat="1" applyFont="1" applyBorder="1" applyAlignment="1">
      <alignment horizontal="center" vertical="center"/>
    </xf>
    <xf numFmtId="0" fontId="12" fillId="0" borderId="1" xfId="0" applyNumberFormat="1" applyFont="1" applyBorder="1" applyAlignment="1">
      <alignment horizontal="left" vertical="center" wrapText="1" indent="4"/>
    </xf>
    <xf numFmtId="186" fontId="16" fillId="0" borderId="1" xfId="0" applyNumberFormat="1" applyFont="1" applyBorder="1" applyAlignment="1">
      <alignment horizontal="center" vertical="center"/>
    </xf>
    <xf numFmtId="0" fontId="12" fillId="0" borderId="1" xfId="0" applyNumberFormat="1" applyFont="1" applyBorder="1" applyAlignment="1">
      <alignment horizontal="left" vertical="top" wrapText="1" indent="4"/>
    </xf>
    <xf numFmtId="0" fontId="21" fillId="0" borderId="1" xfId="0" applyNumberFormat="1" applyFont="1" applyBorder="1" applyAlignment="1">
      <alignment horizontal="left" vertical="center" indent="4"/>
    </xf>
    <xf numFmtId="186" fontId="13" fillId="0" borderId="1" xfId="0" applyNumberFormat="1" applyFont="1" applyBorder="1" applyAlignment="1">
      <alignment horizontal="center" vertical="center" wrapText="1"/>
    </xf>
    <xf numFmtId="0" fontId="30" fillId="0" borderId="1" xfId="0" applyFont="1" applyBorder="1" applyAlignment="1">
      <alignment vertical="center"/>
    </xf>
    <xf numFmtId="0" fontId="31" fillId="0" borderId="1" xfId="0" applyFont="1" applyBorder="1" applyAlignment="1">
      <alignment horizontal="center" vertical="center"/>
    </xf>
    <xf numFmtId="0" fontId="0" fillId="0" borderId="0" xfId="0" applyAlignment="1">
      <alignment wrapText="1"/>
    </xf>
    <xf numFmtId="0" fontId="0" fillId="0" borderId="0" xfId="0" applyBorder="1" applyAlignment="1"/>
    <xf numFmtId="0" fontId="0" fillId="0" borderId="0" xfId="0" applyFont="1" applyAlignment="1">
      <alignment horizontal="right" vertical="center"/>
    </xf>
    <xf numFmtId="0" fontId="16" fillId="0" borderId="1" xfId="0" applyFont="1" applyBorder="1" applyAlignment="1">
      <alignment horizontal="center" vertical="center" wrapText="1"/>
    </xf>
    <xf numFmtId="0" fontId="18" fillId="0" borderId="1" xfId="0" applyFont="1" applyBorder="1" applyAlignment="1">
      <alignment vertical="center"/>
    </xf>
    <xf numFmtId="0" fontId="18" fillId="0" borderId="1" xfId="0" applyFont="1" applyBorder="1" applyAlignment="1">
      <alignment vertical="center" shrinkToFit="1"/>
    </xf>
    <xf numFmtId="186" fontId="18" fillId="0" borderId="0" xfId="0" applyNumberFormat="1" applyFont="1" applyAlignment="1">
      <alignment horizontal="center" vertical="center"/>
    </xf>
    <xf numFmtId="0" fontId="16" fillId="0" borderId="3" xfId="0" applyFont="1" applyBorder="1" applyAlignment="1">
      <alignment horizontal="center" vertical="center"/>
    </xf>
    <xf numFmtId="186" fontId="18" fillId="0" borderId="3" xfId="0" applyNumberFormat="1" applyFont="1" applyBorder="1" applyAlignment="1">
      <alignment horizontal="center" vertical="center"/>
    </xf>
    <xf numFmtId="0" fontId="21" fillId="0" borderId="0" xfId="0" applyFont="1" applyBorder="1" applyAlignment="1">
      <alignment vertical="center"/>
    </xf>
    <xf numFmtId="0" fontId="32" fillId="0" borderId="0" xfId="0" applyFont="1" applyAlignment="1"/>
    <xf numFmtId="0" fontId="7" fillId="0" borderId="0" xfId="0" applyFont="1" applyAlignment="1"/>
    <xf numFmtId="0" fontId="7" fillId="3" borderId="0" xfId="0" applyFont="1" applyFill="1" applyAlignment="1"/>
    <xf numFmtId="0" fontId="18" fillId="0" borderId="0" xfId="613" applyFont="1" applyAlignment="1"/>
    <xf numFmtId="0" fontId="18" fillId="0" borderId="0" xfId="613" applyFont="1" applyAlignment="1">
      <alignment horizontal="center"/>
    </xf>
    <xf numFmtId="0" fontId="18" fillId="3" borderId="0" xfId="613" applyFont="1" applyFill="1" applyAlignment="1">
      <alignment horizontal="center"/>
    </xf>
    <xf numFmtId="0" fontId="18" fillId="0" borderId="1" xfId="0" applyFont="1" applyBorder="1" applyAlignment="1">
      <alignment horizontal="center" vertical="center" wrapText="1"/>
    </xf>
    <xf numFmtId="0" fontId="18" fillId="3" borderId="1" xfId="0" applyFont="1" applyFill="1" applyBorder="1" applyAlignment="1">
      <alignment horizontal="center" vertical="center" wrapText="1"/>
    </xf>
    <xf numFmtId="0" fontId="20" fillId="4" borderId="22" xfId="0" applyNumberFormat="1" applyFont="1" applyFill="1" applyBorder="1" applyAlignment="1" applyProtection="1">
      <alignment horizontal="left" vertical="center"/>
    </xf>
    <xf numFmtId="0" fontId="21" fillId="4" borderId="22" xfId="0" applyNumberFormat="1" applyFont="1" applyFill="1" applyBorder="1" applyAlignment="1" applyProtection="1">
      <alignment horizontal="left" vertical="center"/>
    </xf>
    <xf numFmtId="0" fontId="18" fillId="4" borderId="1" xfId="0" applyFont="1" applyFill="1" applyBorder="1" applyAlignment="1">
      <alignment horizontal="center" vertical="center"/>
    </xf>
    <xf numFmtId="0" fontId="33" fillId="3" borderId="1" xfId="0" applyFont="1" applyFill="1" applyBorder="1" applyAlignment="1">
      <alignment horizontal="center" vertical="center"/>
    </xf>
    <xf numFmtId="188" fontId="7" fillId="0" borderId="1" xfId="0" applyNumberFormat="1" applyFont="1" applyBorder="1" applyAlignment="1">
      <alignment horizontal="center" vertical="center"/>
    </xf>
    <xf numFmtId="0" fontId="34" fillId="4" borderId="11" xfId="0" applyFont="1" applyFill="1" applyBorder="1" applyAlignment="1">
      <alignment horizontal="center" vertical="center"/>
    </xf>
    <xf numFmtId="188" fontId="7" fillId="0" borderId="3" xfId="0" applyNumberFormat="1" applyFont="1" applyBorder="1" applyAlignment="1">
      <alignment horizontal="center" vertical="center"/>
    </xf>
    <xf numFmtId="0" fontId="33" fillId="3" borderId="4" xfId="0" applyFont="1" applyFill="1" applyBorder="1" applyAlignment="1">
      <alignment horizontal="center" vertical="center"/>
    </xf>
    <xf numFmtId="0" fontId="21" fillId="0" borderId="3" xfId="503" applyFont="1" applyBorder="1" applyAlignment="1">
      <alignment horizontal="left" vertical="center"/>
    </xf>
    <xf numFmtId="0" fontId="34" fillId="4" borderId="12" xfId="0" applyFont="1" applyFill="1" applyBorder="1" applyAlignment="1">
      <alignment horizontal="center" vertical="center"/>
    </xf>
    <xf numFmtId="0" fontId="33" fillId="3" borderId="22" xfId="0" applyFont="1" applyFill="1" applyBorder="1" applyAlignment="1">
      <alignment horizontal="center" vertical="center"/>
    </xf>
    <xf numFmtId="0" fontId="34" fillId="4" borderId="1" xfId="0" applyFont="1" applyFill="1" applyBorder="1" applyAlignment="1">
      <alignment horizontal="center" vertical="center"/>
    </xf>
    <xf numFmtId="0" fontId="33" fillId="3" borderId="2" xfId="0" applyFont="1" applyFill="1" applyBorder="1" applyAlignment="1">
      <alignment horizontal="center" vertical="center"/>
    </xf>
    <xf numFmtId="0" fontId="34" fillId="4" borderId="21" xfId="0" applyFont="1" applyFill="1" applyBorder="1" applyAlignment="1">
      <alignment horizontal="center" vertical="center"/>
    </xf>
    <xf numFmtId="0" fontId="35" fillId="3" borderId="1" xfId="503" applyNumberFormat="1" applyFont="1" applyFill="1" applyBorder="1" applyAlignment="1">
      <alignment horizontal="left" vertical="center" wrapText="1"/>
    </xf>
    <xf numFmtId="3" fontId="20" fillId="0" borderId="21" xfId="503" applyNumberFormat="1" applyFont="1" applyFill="1" applyBorder="1" applyAlignment="1" applyProtection="1">
      <alignment horizontal="left" vertical="center"/>
    </xf>
    <xf numFmtId="188" fontId="7" fillId="0" borderId="21" xfId="0" applyNumberFormat="1" applyFont="1" applyBorder="1" applyAlignment="1">
      <alignment horizontal="center" vertical="center"/>
    </xf>
    <xf numFmtId="0" fontId="33" fillId="3" borderId="23" xfId="0" applyFont="1" applyFill="1" applyBorder="1" applyAlignment="1">
      <alignment horizontal="center" vertical="center"/>
    </xf>
    <xf numFmtId="0" fontId="34" fillId="4" borderId="24" xfId="0" applyFont="1" applyFill="1" applyBorder="1" applyAlignment="1">
      <alignment horizontal="center" vertical="center"/>
    </xf>
    <xf numFmtId="0" fontId="6" fillId="0" borderId="3" xfId="0" applyFont="1" applyBorder="1" applyAlignment="1">
      <alignment horizontal="center" vertical="center"/>
    </xf>
    <xf numFmtId="0" fontId="18" fillId="4" borderId="3" xfId="0" applyFont="1" applyFill="1" applyBorder="1" applyAlignment="1">
      <alignment horizontal="center" vertical="center"/>
    </xf>
    <xf numFmtId="0" fontId="5" fillId="0" borderId="1" xfId="0" applyFont="1" applyBorder="1" applyAlignment="1">
      <alignment horizontal="center"/>
    </xf>
    <xf numFmtId="0" fontId="19" fillId="0" borderId="0" xfId="613" applyFont="1" applyAlignment="1">
      <alignment horizontal="centerContinuous" vertical="center"/>
    </xf>
    <xf numFmtId="0" fontId="36" fillId="3" borderId="0" xfId="613" applyFont="1" applyFill="1" applyAlignment="1">
      <alignment horizontal="centerContinuous"/>
    </xf>
    <xf numFmtId="0" fontId="36" fillId="0" borderId="0" xfId="613" applyFont="1" applyAlignment="1">
      <alignment horizontal="centerContinuous"/>
    </xf>
    <xf numFmtId="0" fontId="37" fillId="0" borderId="0" xfId="0" applyFont="1" applyAlignment="1"/>
    <xf numFmtId="0" fontId="18" fillId="3" borderId="0" xfId="613" applyFont="1" applyFill="1" applyAlignment="1"/>
    <xf numFmtId="0" fontId="18" fillId="0" borderId="0" xfId="613" applyFont="1" applyAlignment="1">
      <alignment horizontal="right"/>
    </xf>
    <xf numFmtId="0" fontId="18" fillId="0" borderId="1" xfId="606" applyFont="1" applyBorder="1" applyAlignment="1">
      <alignment horizontal="center" vertical="center"/>
    </xf>
    <xf numFmtId="0" fontId="18" fillId="3" borderId="1" xfId="606" applyFont="1" applyFill="1" applyBorder="1" applyAlignment="1">
      <alignment horizontal="center" vertical="center" wrapText="1"/>
    </xf>
    <xf numFmtId="0" fontId="18" fillId="3" borderId="3" xfId="606" applyFont="1" applyFill="1" applyBorder="1" applyAlignment="1">
      <alignment horizontal="center" vertical="center"/>
    </xf>
    <xf numFmtId="3" fontId="16" fillId="0" borderId="1" xfId="509" applyNumberFormat="1" applyFont="1" applyFill="1" applyBorder="1" applyAlignment="1" applyProtection="1">
      <alignment vertical="center"/>
    </xf>
    <xf numFmtId="0" fontId="18" fillId="3" borderId="4" xfId="503" applyFont="1" applyFill="1" applyBorder="1" applyAlignment="1">
      <alignment horizontal="center" vertical="center"/>
    </xf>
    <xf numFmtId="0" fontId="18" fillId="3" borderId="1" xfId="503" applyFont="1" applyFill="1" applyBorder="1" applyAlignment="1">
      <alignment horizontal="center" vertical="center"/>
    </xf>
    <xf numFmtId="188" fontId="18" fillId="0" borderId="25" xfId="606" applyNumberFormat="1" applyFont="1" applyFill="1" applyBorder="1" applyAlignment="1">
      <alignment horizontal="center" vertical="center"/>
    </xf>
    <xf numFmtId="0" fontId="33" fillId="3" borderId="1" xfId="503" applyFont="1" applyFill="1" applyBorder="1" applyAlignment="1">
      <alignment horizontal="center" vertical="center"/>
    </xf>
    <xf numFmtId="0" fontId="16" fillId="0" borderId="1" xfId="509" applyFont="1" applyBorder="1" applyAlignment="1">
      <alignment vertical="center"/>
    </xf>
    <xf numFmtId="3" fontId="13" fillId="0" borderId="1" xfId="509" applyNumberFormat="1" applyFont="1" applyFill="1" applyBorder="1" applyAlignment="1" applyProtection="1">
      <alignment vertical="center"/>
    </xf>
    <xf numFmtId="0" fontId="6" fillId="0" borderId="3" xfId="0" applyNumberFormat="1" applyFont="1" applyBorder="1" applyAlignment="1">
      <alignment horizontal="center" vertical="center"/>
    </xf>
    <xf numFmtId="0" fontId="5" fillId="0" borderId="3" xfId="0" applyFont="1" applyBorder="1" applyAlignment="1">
      <alignment horizontal="center"/>
    </xf>
    <xf numFmtId="0" fontId="18" fillId="3" borderId="3" xfId="503" applyFont="1" applyFill="1" applyBorder="1" applyAlignment="1">
      <alignment horizontal="center" vertical="center"/>
    </xf>
    <xf numFmtId="0" fontId="6" fillId="0" borderId="1" xfId="0" applyNumberFormat="1" applyFont="1" applyBorder="1" applyAlignment="1">
      <alignment horizontal="center" vertical="center"/>
    </xf>
    <xf numFmtId="0" fontId="18" fillId="3" borderId="25" xfId="503" applyFont="1" applyFill="1" applyBorder="1" applyAlignment="1">
      <alignment horizontal="center" vertical="center"/>
    </xf>
    <xf numFmtId="41" fontId="7" fillId="0" borderId="0" xfId="721" applyFont="1" applyAlignment="1"/>
    <xf numFmtId="0" fontId="7" fillId="0" borderId="0" xfId="0" applyFont="1" applyAlignment="1">
      <alignment vertical="center"/>
    </xf>
    <xf numFmtId="0" fontId="18" fillId="0" borderId="0" xfId="613" applyFont="1" applyAlignment="1">
      <alignment horizontal="center" vertical="center"/>
    </xf>
    <xf numFmtId="0" fontId="18" fillId="4" borderId="1" xfId="503" applyFont="1" applyFill="1" applyBorder="1" applyAlignment="1">
      <alignment horizontal="center" vertical="center"/>
    </xf>
    <xf numFmtId="188" fontId="18" fillId="2" borderId="1" xfId="0" applyNumberFormat="1" applyFont="1" applyFill="1" applyBorder="1" applyAlignment="1">
      <alignment horizontal="center" vertical="center"/>
    </xf>
    <xf numFmtId="3" fontId="21" fillId="0" borderId="1" xfId="503" applyNumberFormat="1" applyFont="1" applyFill="1" applyBorder="1" applyAlignment="1" applyProtection="1">
      <alignment horizontal="left" vertical="center"/>
    </xf>
    <xf numFmtId="0" fontId="33" fillId="2" borderId="1" xfId="503" applyFont="1" applyFill="1" applyBorder="1" applyAlignment="1">
      <alignment horizontal="center" vertical="center"/>
    </xf>
    <xf numFmtId="0" fontId="33" fillId="0" borderId="1" xfId="503" applyFont="1" applyFill="1" applyBorder="1" applyAlignment="1">
      <alignment horizontal="center" vertical="center"/>
    </xf>
    <xf numFmtId="0" fontId="38" fillId="0" borderId="0" xfId="0" applyFont="1" applyAlignment="1"/>
    <xf numFmtId="0" fontId="39" fillId="0" borderId="0" xfId="613" applyFont="1" applyAlignment="1">
      <alignment horizontal="centerContinuous"/>
    </xf>
    <xf numFmtId="0" fontId="33" fillId="0" borderId="0" xfId="613" applyFont="1" applyAlignment="1"/>
    <xf numFmtId="0" fontId="30" fillId="3" borderId="1" xfId="606" applyFont="1" applyFill="1" applyBorder="1" applyAlignment="1">
      <alignment horizontal="left" vertical="center"/>
    </xf>
    <xf numFmtId="0" fontId="33" fillId="0" borderId="1" xfId="606" applyFont="1" applyBorder="1" applyAlignment="1">
      <alignment horizontal="center" vertical="center"/>
    </xf>
    <xf numFmtId="188" fontId="18" fillId="0" borderId="1" xfId="0" applyNumberFormat="1" applyFont="1" applyBorder="1" applyAlignment="1">
      <alignment horizontal="center" vertical="center"/>
    </xf>
    <xf numFmtId="0" fontId="18" fillId="5" borderId="1" xfId="503" applyFont="1" applyFill="1" applyBorder="1" applyAlignment="1">
      <alignment horizontal="center" vertical="center"/>
    </xf>
    <xf numFmtId="0" fontId="17" fillId="0" borderId="1" xfId="610" applyFont="1" applyFill="1" applyBorder="1" applyAlignment="1">
      <alignment horizontal="center" vertical="center"/>
    </xf>
    <xf numFmtId="0" fontId="7" fillId="0" borderId="0" xfId="613" applyFont="1" applyAlignment="1"/>
    <xf numFmtId="0" fontId="0" fillId="0" borderId="0" xfId="374" applyFont="1" applyAlignment="1"/>
    <xf numFmtId="0" fontId="9" fillId="0" borderId="0" xfId="520" applyFont="1">
      <alignment vertical="center"/>
    </xf>
    <xf numFmtId="0" fontId="9" fillId="0" borderId="0" xfId="520" applyFont="1" applyAlignment="1">
      <alignment horizontal="right" vertical="center"/>
    </xf>
    <xf numFmtId="0" fontId="9" fillId="0" borderId="1" xfId="520" applyFont="1" applyBorder="1" applyAlignment="1">
      <alignment horizontal="center" vertical="center"/>
    </xf>
    <xf numFmtId="188" fontId="13" fillId="2" borderId="1" xfId="520" applyNumberFormat="1" applyFont="1" applyFill="1" applyBorder="1" applyAlignment="1">
      <alignment horizontal="center" vertical="center"/>
    </xf>
    <xf numFmtId="0" fontId="25" fillId="2" borderId="1" xfId="520" applyFont="1" applyFill="1" applyBorder="1" applyAlignment="1">
      <alignment horizontal="left" vertical="center"/>
    </xf>
    <xf numFmtId="186" fontId="9" fillId="2" borderId="1" xfId="520" applyNumberFormat="1" applyFont="1" applyFill="1" applyBorder="1" applyAlignment="1">
      <alignment horizontal="center" vertical="center"/>
    </xf>
    <xf numFmtId="0" fontId="13" fillId="2" borderId="1" xfId="520" applyFont="1" applyFill="1" applyBorder="1" applyAlignment="1">
      <alignment horizontal="left" vertical="center"/>
    </xf>
    <xf numFmtId="186" fontId="9" fillId="0" borderId="26" xfId="520" applyNumberFormat="1" applyFont="1" applyBorder="1" applyAlignment="1">
      <alignment horizontal="center" vertical="center" wrapText="1" shrinkToFit="1"/>
    </xf>
    <xf numFmtId="186" fontId="9" fillId="0" borderId="27" xfId="520" applyNumberFormat="1" applyFont="1" applyBorder="1" applyAlignment="1">
      <alignment horizontal="center" vertical="center" wrapText="1" shrinkToFit="1"/>
    </xf>
    <xf numFmtId="0" fontId="25" fillId="6" borderId="1" xfId="520" applyFont="1" applyFill="1" applyBorder="1" applyAlignment="1">
      <alignment horizontal="left" vertical="center" wrapText="1" shrinkToFit="1"/>
    </xf>
    <xf numFmtId="186" fontId="9" fillId="2" borderId="1" xfId="520" applyNumberFormat="1" applyFont="1" applyFill="1" applyBorder="1" applyAlignment="1">
      <alignment horizontal="center" vertical="center" wrapText="1" shrinkToFit="1"/>
    </xf>
    <xf numFmtId="0" fontId="13" fillId="6" borderId="1" xfId="520" applyFont="1" applyFill="1" applyBorder="1" applyAlignment="1">
      <alignment horizontal="left" vertical="center" wrapText="1" shrinkToFit="1"/>
    </xf>
    <xf numFmtId="0" fontId="40" fillId="6" borderId="1" xfId="520" applyFont="1" applyFill="1" applyBorder="1" applyAlignment="1">
      <alignment horizontal="left" vertical="center" wrapText="1" shrinkToFit="1"/>
    </xf>
    <xf numFmtId="0" fontId="40" fillId="0" borderId="1" xfId="520" applyFont="1" applyBorder="1" applyAlignment="1">
      <alignment horizontal="center" vertical="center"/>
    </xf>
    <xf numFmtId="186" fontId="9" fillId="0" borderId="1" xfId="520" applyNumberFormat="1" applyFont="1" applyBorder="1" applyAlignment="1">
      <alignment horizontal="center" vertical="center"/>
    </xf>
    <xf numFmtId="0" fontId="112" fillId="0" borderId="0" xfId="42" applyAlignment="1"/>
    <xf numFmtId="176" fontId="0" fillId="0" borderId="0" xfId="42" applyNumberFormat="1" applyFont="1" applyAlignment="1">
      <alignment horizontal="center"/>
    </xf>
    <xf numFmtId="176" fontId="0" fillId="2" borderId="0" xfId="42" applyNumberFormat="1" applyFont="1" applyFill="1" applyAlignment="1">
      <alignment horizontal="center"/>
    </xf>
    <xf numFmtId="176" fontId="6" fillId="2" borderId="1" xfId="374" applyNumberFormat="1" applyFont="1" applyFill="1" applyBorder="1" applyAlignment="1" applyProtection="1">
      <alignment horizontal="center" vertical="center"/>
    </xf>
    <xf numFmtId="176" fontId="6" fillId="2" borderId="1" xfId="374" applyNumberFormat="1" applyFont="1" applyFill="1" applyBorder="1" applyAlignment="1" applyProtection="1">
      <alignment horizontal="center" vertical="center" wrapText="1"/>
    </xf>
    <xf numFmtId="49" fontId="21" fillId="0" borderId="1" xfId="443" applyNumberFormat="1" applyFont="1" applyFill="1" applyBorder="1" applyAlignment="1" applyProtection="1">
      <alignment horizontal="right" vertical="center"/>
    </xf>
    <xf numFmtId="0" fontId="20" fillId="0" borderId="1" xfId="443" applyNumberFormat="1" applyFont="1" applyFill="1" applyBorder="1" applyAlignment="1" applyProtection="1">
      <alignment horizontal="left" vertical="center" shrinkToFit="1"/>
    </xf>
    <xf numFmtId="176" fontId="0" fillId="2" borderId="25" xfId="443" applyNumberFormat="1" applyFont="1" applyFill="1" applyBorder="1" applyAlignment="1" applyProtection="1">
      <alignment horizontal="center" vertical="center"/>
    </xf>
    <xf numFmtId="176" fontId="0" fillId="0" borderId="1" xfId="42" applyNumberFormat="1" applyFont="1" applyBorder="1" applyAlignment="1">
      <alignment horizontal="center"/>
    </xf>
    <xf numFmtId="0" fontId="21" fillId="0" borderId="1" xfId="443" applyNumberFormat="1" applyFont="1" applyFill="1" applyBorder="1" applyAlignment="1" applyProtection="1">
      <alignment horizontal="left" vertical="center" shrinkToFit="1"/>
    </xf>
    <xf numFmtId="0" fontId="41" fillId="0" borderId="1" xfId="443" applyNumberFormat="1" applyFont="1" applyFill="1" applyBorder="1" applyAlignment="1" applyProtection="1">
      <alignment horizontal="left" vertical="center" shrinkToFit="1"/>
    </xf>
    <xf numFmtId="176" fontId="0" fillId="2" borderId="1" xfId="443" applyNumberFormat="1" applyFont="1" applyFill="1" applyBorder="1" applyAlignment="1" applyProtection="1">
      <alignment horizontal="center" vertical="center"/>
    </xf>
    <xf numFmtId="176" fontId="0" fillId="7" borderId="1" xfId="42" applyNumberFormat="1" applyFont="1" applyFill="1" applyBorder="1" applyAlignment="1">
      <alignment horizontal="center"/>
    </xf>
    <xf numFmtId="176" fontId="0" fillId="7" borderId="25" xfId="443" applyNumberFormat="1" applyFont="1" applyFill="1" applyBorder="1" applyAlignment="1" applyProtection="1">
      <alignment horizontal="center" vertical="center"/>
    </xf>
    <xf numFmtId="0" fontId="6" fillId="2" borderId="1" xfId="42" applyFont="1" applyFill="1" applyBorder="1" applyAlignment="1">
      <alignment horizontal="center" vertical="center"/>
    </xf>
    <xf numFmtId="0" fontId="6" fillId="2" borderId="3" xfId="42" applyFont="1" applyFill="1" applyBorder="1" applyAlignment="1">
      <alignment horizontal="center" vertical="center"/>
    </xf>
    <xf numFmtId="176" fontId="6" fillId="2" borderId="3" xfId="443" applyNumberFormat="1" applyFont="1" applyFill="1" applyBorder="1" applyAlignment="1">
      <alignment horizontal="center" vertical="center"/>
    </xf>
    <xf numFmtId="0" fontId="112" fillId="0" borderId="1" xfId="42" applyBorder="1" applyAlignment="1"/>
    <xf numFmtId="176" fontId="0" fillId="2" borderId="1" xfId="42" applyNumberFormat="1" applyFont="1" applyFill="1" applyBorder="1" applyAlignment="1">
      <alignment horizontal="center"/>
    </xf>
    <xf numFmtId="0" fontId="42" fillId="0" borderId="21" xfId="101" applyFont="1" applyFill="1" applyBorder="1" applyAlignment="1">
      <alignment horizontal="center" vertical="center"/>
    </xf>
    <xf numFmtId="176" fontId="0" fillId="0" borderId="21" xfId="0" applyNumberFormat="1" applyFont="1" applyFill="1" applyBorder="1" applyAlignment="1" applyProtection="1">
      <alignment horizontal="center" vertical="center"/>
    </xf>
    <xf numFmtId="0" fontId="20" fillId="0" borderId="22" xfId="0" applyNumberFormat="1" applyFont="1" applyFill="1" applyBorder="1" applyAlignment="1" applyProtection="1">
      <alignment horizontal="left" vertical="center"/>
    </xf>
    <xf numFmtId="176" fontId="0" fillId="0" borderId="1" xfId="0" applyNumberFormat="1" applyFont="1" applyFill="1" applyBorder="1" applyAlignment="1" applyProtection="1">
      <alignment horizontal="center" vertical="center"/>
    </xf>
    <xf numFmtId="176" fontId="0" fillId="0" borderId="22" xfId="0" applyNumberFormat="1" applyFont="1" applyFill="1" applyBorder="1" applyAlignment="1" applyProtection="1">
      <alignment horizontal="center" vertical="center"/>
    </xf>
    <xf numFmtId="0" fontId="21" fillId="0" borderId="1" xfId="0" applyNumberFormat="1" applyFont="1" applyFill="1" applyBorder="1" applyAlignment="1" applyProtection="1">
      <alignment horizontal="left" vertical="center"/>
    </xf>
    <xf numFmtId="0" fontId="20" fillId="0" borderId="22" xfId="0" applyNumberFormat="1" applyFont="1" applyFill="1" applyBorder="1" applyAlignment="1" applyProtection="1">
      <alignment horizontal="left" vertical="center" indent="1"/>
    </xf>
    <xf numFmtId="0" fontId="42" fillId="0" borderId="1" xfId="101" applyFont="1" applyFill="1" applyBorder="1" applyAlignment="1">
      <alignment horizontal="center" vertical="center"/>
    </xf>
    <xf numFmtId="0" fontId="30" fillId="0" borderId="0" xfId="0" applyFont="1" applyAlignment="1">
      <alignment vertical="center"/>
    </xf>
    <xf numFmtId="183" fontId="30" fillId="0" borderId="0" xfId="0" applyNumberFormat="1" applyFont="1" applyAlignment="1">
      <alignment vertical="center"/>
    </xf>
    <xf numFmtId="183" fontId="18" fillId="0" borderId="0" xfId="0" applyNumberFormat="1" applyFont="1" applyAlignment="1">
      <alignment horizontal="right" vertical="center"/>
    </xf>
    <xf numFmtId="0" fontId="23" fillId="0" borderId="21" xfId="242" applyFont="1" applyBorder="1" applyAlignment="1">
      <alignment horizontal="center" vertical="center"/>
    </xf>
    <xf numFmtId="0" fontId="23" fillId="0" borderId="29" xfId="614" applyFont="1" applyBorder="1" applyAlignment="1">
      <alignment horizontal="center" vertical="center" wrapText="1"/>
    </xf>
    <xf numFmtId="0" fontId="23" fillId="0" borderId="3" xfId="614" applyFont="1" applyBorder="1" applyAlignment="1">
      <alignment horizontal="center" vertical="center" wrapText="1"/>
    </xf>
    <xf numFmtId="1" fontId="16" fillId="0" borderId="1" xfId="599" applyNumberFormat="1" applyFont="1" applyBorder="1" applyAlignment="1" applyProtection="1">
      <alignment vertical="center" wrapText="1"/>
      <protection locked="0"/>
    </xf>
    <xf numFmtId="0" fontId="16" fillId="0" borderId="1" xfId="599" applyFont="1" applyBorder="1" applyAlignment="1">
      <alignment vertical="center" wrapText="1"/>
    </xf>
    <xf numFmtId="0" fontId="18" fillId="0" borderId="1" xfId="599" applyFont="1" applyBorder="1" applyAlignment="1">
      <alignment vertical="center" wrapText="1"/>
    </xf>
    <xf numFmtId="186" fontId="18" fillId="0" borderId="1" xfId="599" applyNumberFormat="1" applyFont="1" applyBorder="1" applyAlignment="1">
      <alignment horizontal="center" vertical="center" wrapText="1"/>
    </xf>
    <xf numFmtId="186" fontId="18" fillId="0" borderId="1" xfId="599"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0" fillId="0" borderId="0" xfId="0" applyFont="1" applyAlignment="1"/>
    <xf numFmtId="0" fontId="30" fillId="0" borderId="1" xfId="0" applyFont="1" applyBorder="1" applyAlignment="1">
      <alignment horizontal="center" vertical="center" wrapText="1"/>
    </xf>
    <xf numFmtId="0" fontId="18" fillId="0" borderId="1" xfId="599" applyFont="1" applyBorder="1" applyAlignment="1">
      <alignment vertical="center"/>
    </xf>
    <xf numFmtId="186" fontId="18" fillId="0" borderId="1" xfId="598" applyNumberFormat="1" applyFont="1" applyFill="1" applyBorder="1" applyAlignment="1">
      <alignment horizontal="center" vertical="center" wrapText="1"/>
    </xf>
    <xf numFmtId="3" fontId="16" fillId="0" borderId="1" xfId="0" applyNumberFormat="1" applyFont="1" applyFill="1" applyBorder="1" applyAlignment="1" applyProtection="1">
      <alignment horizontal="left" vertical="center"/>
    </xf>
    <xf numFmtId="0" fontId="16" fillId="0" borderId="3" xfId="599" applyFont="1" applyBorder="1" applyAlignment="1">
      <alignment vertical="center" wrapText="1"/>
    </xf>
    <xf numFmtId="186" fontId="18" fillId="0" borderId="3" xfId="598" applyNumberFormat="1" applyFont="1" applyFill="1" applyBorder="1" applyAlignment="1">
      <alignment horizontal="center" vertical="center" wrapText="1"/>
    </xf>
    <xf numFmtId="186" fontId="18" fillId="0" borderId="4" xfId="599" applyNumberFormat="1" applyFont="1" applyBorder="1" applyAlignment="1">
      <alignment horizontal="center" vertical="center" wrapText="1"/>
    </xf>
    <xf numFmtId="0" fontId="7" fillId="0" borderId="1" xfId="0" applyFont="1" applyBorder="1" applyAlignment="1"/>
    <xf numFmtId="0" fontId="18" fillId="0" borderId="21" xfId="599" applyFont="1" applyBorder="1" applyAlignment="1">
      <alignment vertical="center" wrapText="1"/>
    </xf>
    <xf numFmtId="186" fontId="18" fillId="0" borderId="21" xfId="599" applyNumberFormat="1" applyFont="1" applyFill="1" applyBorder="1" applyAlignment="1">
      <alignment horizontal="center" vertical="center" wrapText="1"/>
    </xf>
    <xf numFmtId="3" fontId="18" fillId="0" borderId="1" xfId="0" applyNumberFormat="1" applyFont="1" applyFill="1" applyBorder="1" applyAlignment="1" applyProtection="1">
      <alignment horizontal="left" vertical="center"/>
    </xf>
    <xf numFmtId="0" fontId="23" fillId="0" borderId="1" xfId="599" applyFont="1" applyBorder="1" applyAlignment="1">
      <alignment horizontal="center" vertical="center" wrapText="1"/>
    </xf>
    <xf numFmtId="186" fontId="7" fillId="0" borderId="0" xfId="0" applyNumberFormat="1" applyFont="1" applyAlignment="1"/>
    <xf numFmtId="0" fontId="32" fillId="0" borderId="0" xfId="242" applyFont="1" applyAlignment="1"/>
    <xf numFmtId="0" fontId="18" fillId="0" borderId="0" xfId="242" applyFont="1" applyAlignment="1"/>
    <xf numFmtId="0" fontId="18" fillId="0" borderId="0" xfId="242" applyFont="1" applyFill="1" applyAlignment="1"/>
    <xf numFmtId="0" fontId="7" fillId="0" borderId="0" xfId="242" applyFont="1" applyAlignment="1"/>
    <xf numFmtId="186" fontId="7" fillId="8" borderId="0" xfId="242" applyNumberFormat="1" applyFont="1" applyFill="1" applyAlignment="1"/>
    <xf numFmtId="10" fontId="7" fillId="0" borderId="0" xfId="242" applyNumberFormat="1" applyFont="1" applyFill="1" applyAlignment="1"/>
    <xf numFmtId="0" fontId="19" fillId="0" borderId="0" xfId="614" applyFont="1" applyAlignment="1">
      <alignment horizontal="centerContinuous" vertical="center"/>
    </xf>
    <xf numFmtId="186" fontId="36" fillId="8" borderId="0" xfId="613" applyNumberFormat="1" applyFont="1" applyFill="1" applyAlignment="1">
      <alignment horizontal="centerContinuous"/>
    </xf>
    <xf numFmtId="10" fontId="36" fillId="0" borderId="0" xfId="613" applyNumberFormat="1" applyFont="1" applyFill="1" applyAlignment="1">
      <alignment horizontal="centerContinuous"/>
    </xf>
    <xf numFmtId="186" fontId="18" fillId="8" borderId="0" xfId="242" applyNumberFormat="1" applyFont="1" applyFill="1" applyAlignment="1"/>
    <xf numFmtId="10" fontId="18" fillId="0" borderId="0" xfId="242" applyNumberFormat="1" applyFont="1" applyFill="1" applyAlignment="1">
      <alignment horizontal="right"/>
    </xf>
    <xf numFmtId="0" fontId="18" fillId="0" borderId="3" xfId="614" applyFont="1" applyFill="1" applyBorder="1" applyAlignment="1">
      <alignment horizontal="center" vertical="center" wrapText="1"/>
    </xf>
    <xf numFmtId="186" fontId="18" fillId="8" borderId="3" xfId="614" applyNumberFormat="1" applyFont="1" applyFill="1" applyBorder="1" applyAlignment="1">
      <alignment horizontal="center" vertical="center" wrapText="1"/>
    </xf>
    <xf numFmtId="10" fontId="18" fillId="0" borderId="3" xfId="614" applyNumberFormat="1" applyFont="1" applyBorder="1" applyAlignment="1">
      <alignment horizontal="center" vertical="center" wrapText="1"/>
    </xf>
    <xf numFmtId="0" fontId="18" fillId="0" borderId="1" xfId="606" applyFont="1" applyBorder="1" applyAlignment="1">
      <alignment vertical="center"/>
    </xf>
    <xf numFmtId="0" fontId="18" fillId="0" borderId="1" xfId="242" applyFont="1" applyFill="1" applyBorder="1" applyAlignment="1">
      <alignment horizontal="center" vertical="center"/>
    </xf>
    <xf numFmtId="186" fontId="33" fillId="8" borderId="1" xfId="242" applyNumberFormat="1" applyFont="1" applyFill="1" applyBorder="1" applyAlignment="1">
      <alignment horizontal="center" vertical="center"/>
    </xf>
    <xf numFmtId="10" fontId="18" fillId="0" borderId="1" xfId="606" applyNumberFormat="1" applyFont="1" applyFill="1" applyBorder="1" applyAlignment="1">
      <alignment horizontal="center" vertical="center"/>
    </xf>
    <xf numFmtId="186" fontId="18" fillId="8" borderId="1" xfId="242" applyNumberFormat="1" applyFont="1" applyFill="1" applyBorder="1" applyAlignment="1">
      <alignment horizontal="center" vertical="center"/>
    </xf>
    <xf numFmtId="0" fontId="16" fillId="0" borderId="1" xfId="606" applyFont="1" applyBorder="1" applyAlignment="1">
      <alignment vertical="center"/>
    </xf>
    <xf numFmtId="0" fontId="18" fillId="0" borderId="1" xfId="606" applyFont="1" applyFill="1" applyBorder="1" applyAlignment="1">
      <alignment vertical="center"/>
    </xf>
    <xf numFmtId="0" fontId="7" fillId="0" borderId="0" xfId="242" applyFont="1" applyFill="1" applyAlignment="1"/>
    <xf numFmtId="0" fontId="18" fillId="0" borderId="1" xfId="19" applyFont="1" applyBorder="1" applyAlignment="1">
      <alignment vertical="center"/>
    </xf>
    <xf numFmtId="0" fontId="21" fillId="0" borderId="1" xfId="503" applyNumberFormat="1" applyFont="1" applyFill="1" applyBorder="1" applyAlignment="1" applyProtection="1">
      <alignment vertical="center"/>
    </xf>
    <xf numFmtId="0" fontId="7" fillId="0" borderId="1" xfId="242" applyFont="1" applyFill="1" applyBorder="1" applyAlignment="1">
      <alignment horizontal="center" vertical="center"/>
    </xf>
    <xf numFmtId="0" fontId="16" fillId="0" borderId="1" xfId="19" applyFont="1" applyBorder="1" applyAlignment="1">
      <alignment vertical="center"/>
    </xf>
    <xf numFmtId="186" fontId="38" fillId="8" borderId="1" xfId="242" applyNumberFormat="1" applyFont="1" applyFill="1" applyBorder="1" applyAlignment="1">
      <alignment horizontal="center" vertical="center"/>
    </xf>
    <xf numFmtId="0" fontId="38" fillId="0" borderId="1" xfId="242" applyFont="1" applyFill="1" applyBorder="1" applyAlignment="1">
      <alignment horizontal="center" vertical="center"/>
    </xf>
    <xf numFmtId="0" fontId="38" fillId="0" borderId="1" xfId="242" applyFont="1" applyBorder="1" applyAlignment="1">
      <alignment horizontal="center" vertical="center"/>
    </xf>
    <xf numFmtId="186" fontId="7" fillId="8" borderId="1" xfId="242" applyNumberFormat="1" applyFont="1" applyFill="1" applyBorder="1" applyAlignment="1">
      <alignment horizontal="center" vertical="center"/>
    </xf>
    <xf numFmtId="0" fontId="23" fillId="0" borderId="1" xfId="19" applyFont="1" applyBorder="1" applyAlignment="1">
      <alignment horizontal="center" vertical="center"/>
    </xf>
    <xf numFmtId="186" fontId="33" fillId="0" borderId="1" xfId="242" applyNumberFormat="1" applyFont="1" applyBorder="1" applyAlignment="1">
      <alignment horizontal="center" vertical="center"/>
    </xf>
    <xf numFmtId="0" fontId="16" fillId="0" borderId="1" xfId="599" applyFont="1" applyBorder="1" applyAlignment="1">
      <alignment vertical="center"/>
    </xf>
    <xf numFmtId="186" fontId="33" fillId="0" borderId="1" xfId="242" applyNumberFormat="1" applyFont="1" applyFill="1" applyBorder="1" applyAlignment="1">
      <alignment horizontal="center" vertical="center"/>
    </xf>
    <xf numFmtId="0" fontId="23" fillId="0" borderId="1" xfId="607" applyFont="1" applyBorder="1" applyAlignment="1">
      <alignment horizontal="center" vertical="center"/>
    </xf>
    <xf numFmtId="0" fontId="7" fillId="0" borderId="0" xfId="242" applyFont="1" applyAlignment="1">
      <alignment horizontal="center"/>
    </xf>
    <xf numFmtId="0" fontId="32" fillId="0" borderId="0" xfId="614" applyFont="1" applyAlignment="1"/>
    <xf numFmtId="0" fontId="0" fillId="8" borderId="0" xfId="0" applyFill="1" applyAlignment="1"/>
    <xf numFmtId="0" fontId="7" fillId="0" borderId="0" xfId="614" applyFont="1" applyAlignment="1"/>
    <xf numFmtId="186" fontId="7" fillId="3" borderId="0" xfId="614" applyNumberFormat="1" applyFont="1" applyFill="1" applyAlignment="1"/>
    <xf numFmtId="10" fontId="0" fillId="0" borderId="0" xfId="614" applyNumberFormat="1" applyFont="1" applyAlignment="1">
      <alignment horizontal="left" vertical="center"/>
    </xf>
    <xf numFmtId="0" fontId="9" fillId="2" borderId="6" xfId="0" applyNumberFormat="1" applyFont="1" applyFill="1" applyBorder="1" applyAlignment="1" applyProtection="1">
      <alignment horizontal="center" vertical="center"/>
    </xf>
    <xf numFmtId="186" fontId="14" fillId="3" borderId="8" xfId="0" applyNumberFormat="1" applyFont="1" applyFill="1" applyBorder="1" applyAlignment="1" applyProtection="1">
      <alignment horizontal="center" vertical="center"/>
    </xf>
    <xf numFmtId="186" fontId="9" fillId="3" borderId="8" xfId="0" applyNumberFormat="1" applyFont="1" applyFill="1" applyBorder="1" applyAlignment="1" applyProtection="1">
      <alignment horizontal="center" vertical="center"/>
    </xf>
    <xf numFmtId="10" fontId="9" fillId="2" borderId="8" xfId="0" applyNumberFormat="1" applyFont="1" applyFill="1" applyBorder="1" applyAlignment="1" applyProtection="1">
      <alignment horizontal="center" vertical="center"/>
    </xf>
    <xf numFmtId="0" fontId="18" fillId="0" borderId="1" xfId="613" applyFont="1" applyBorder="1" applyAlignment="1">
      <alignment vertical="center"/>
    </xf>
    <xf numFmtId="186" fontId="33" fillId="3" borderId="1" xfId="613" applyNumberFormat="1" applyFont="1" applyFill="1" applyBorder="1" applyAlignment="1">
      <alignment horizontal="center" vertical="center"/>
    </xf>
    <xf numFmtId="186" fontId="38" fillId="3" borderId="1" xfId="614" applyNumberFormat="1" applyFont="1" applyFill="1" applyBorder="1" applyAlignment="1">
      <alignment horizontal="center" vertical="center"/>
    </xf>
    <xf numFmtId="188" fontId="7" fillId="0" borderId="1" xfId="614" applyNumberFormat="1" applyFont="1" applyBorder="1" applyAlignment="1">
      <alignment horizontal="center" vertical="center"/>
    </xf>
    <xf numFmtId="186" fontId="33" fillId="3" borderId="1" xfId="602" applyNumberFormat="1" applyFont="1" applyFill="1" applyBorder="1" applyAlignment="1">
      <alignment horizontal="center" vertical="center"/>
    </xf>
    <xf numFmtId="0" fontId="18" fillId="8" borderId="1" xfId="613" applyFont="1" applyFill="1" applyBorder="1" applyAlignment="1">
      <alignment vertical="center"/>
    </xf>
    <xf numFmtId="186" fontId="33" fillId="8" borderId="1" xfId="602" applyNumberFormat="1" applyFont="1" applyFill="1" applyBorder="1" applyAlignment="1">
      <alignment horizontal="center" vertical="center"/>
    </xf>
    <xf numFmtId="188" fontId="7" fillId="8" borderId="1" xfId="614" applyNumberFormat="1" applyFont="1" applyFill="1" applyBorder="1" applyAlignment="1">
      <alignment horizontal="center" vertical="center"/>
    </xf>
    <xf numFmtId="0" fontId="7" fillId="8" borderId="0" xfId="614" applyFont="1" applyFill="1" applyAlignment="1"/>
    <xf numFmtId="0" fontId="16" fillId="0" borderId="1" xfId="613" applyFont="1" applyBorder="1" applyAlignment="1">
      <alignment vertical="center"/>
    </xf>
    <xf numFmtId="186" fontId="18" fillId="3" borderId="1" xfId="602" applyNumberFormat="1" applyFont="1" applyFill="1" applyBorder="1" applyAlignment="1">
      <alignment horizontal="center" vertical="center"/>
    </xf>
    <xf numFmtId="186" fontId="18" fillId="8" borderId="1" xfId="602" applyNumberFormat="1" applyFont="1" applyFill="1" applyBorder="1" applyAlignment="1">
      <alignment horizontal="center" vertical="center"/>
    </xf>
    <xf numFmtId="0" fontId="17" fillId="0" borderId="1" xfId="613" applyFont="1" applyBorder="1" applyAlignment="1">
      <alignment horizontal="center"/>
    </xf>
    <xf numFmtId="186" fontId="7" fillId="3" borderId="1" xfId="614" applyNumberFormat="1" applyFont="1" applyFill="1" applyBorder="1" applyAlignment="1">
      <alignment horizontal="center" vertical="center"/>
    </xf>
    <xf numFmtId="186" fontId="33" fillId="0" borderId="1" xfId="599" applyNumberFormat="1" applyFont="1" applyBorder="1" applyAlignment="1">
      <alignment horizontal="center" vertical="center" wrapText="1"/>
    </xf>
    <xf numFmtId="0" fontId="33" fillId="0" borderId="1" xfId="599" applyNumberFormat="1" applyFont="1" applyBorder="1" applyAlignment="1">
      <alignment horizontal="center" vertical="center" wrapText="1"/>
    </xf>
    <xf numFmtId="0" fontId="16" fillId="0" borderId="1" xfId="42" applyFont="1" applyBorder="1" applyAlignment="1">
      <alignment horizontal="left" vertical="center"/>
    </xf>
    <xf numFmtId="0" fontId="17" fillId="0" borderId="1" xfId="42" applyFont="1" applyBorder="1" applyAlignment="1">
      <alignment horizontal="center" vertical="center"/>
    </xf>
    <xf numFmtId="186" fontId="23" fillId="0" borderId="1" xfId="599" applyNumberFormat="1" applyFont="1" applyBorder="1" applyAlignment="1">
      <alignment horizontal="center" vertical="center" wrapText="1"/>
    </xf>
    <xf numFmtId="0" fontId="32" fillId="0" borderId="0" xfId="604" applyFont="1" applyBorder="1" applyAlignment="1"/>
    <xf numFmtId="0" fontId="18" fillId="0" borderId="0" xfId="604" applyFont="1" applyBorder="1" applyAlignment="1"/>
    <xf numFmtId="0" fontId="7" fillId="0" borderId="0" xfId="604" applyFont="1" applyBorder="1" applyAlignment="1"/>
    <xf numFmtId="0" fontId="7" fillId="2" borderId="0" xfId="604" applyFont="1" applyFill="1" applyBorder="1" applyAlignment="1"/>
    <xf numFmtId="186" fontId="38" fillId="0" borderId="0" xfId="604" applyNumberFormat="1" applyFont="1" applyBorder="1" applyAlignment="1"/>
    <xf numFmtId="0" fontId="18" fillId="0" borderId="0" xfId="604" applyFont="1" applyFill="1" applyBorder="1" applyAlignment="1"/>
    <xf numFmtId="186" fontId="33" fillId="0" borderId="0" xfId="604" applyNumberFormat="1" applyFont="1" applyFill="1" applyBorder="1" applyAlignment="1"/>
    <xf numFmtId="0" fontId="0" fillId="0" borderId="0" xfId="614" applyFont="1" applyFill="1" applyBorder="1" applyAlignment="1">
      <alignment horizontal="right"/>
    </xf>
    <xf numFmtId="0" fontId="18" fillId="0" borderId="1" xfId="614" applyFont="1" applyFill="1" applyBorder="1" applyAlignment="1">
      <alignment horizontal="center" vertical="center" wrapText="1"/>
    </xf>
    <xf numFmtId="186" fontId="33" fillId="0" borderId="1" xfId="614" applyNumberFormat="1" applyFont="1" applyFill="1" applyBorder="1" applyAlignment="1">
      <alignment horizontal="center" vertical="center" wrapText="1"/>
    </xf>
    <xf numFmtId="0" fontId="18" fillId="0" borderId="1" xfId="604" applyFont="1" applyFill="1" applyBorder="1" applyAlignment="1">
      <alignment horizontal="center" vertical="center"/>
    </xf>
    <xf numFmtId="186" fontId="33" fillId="0" borderId="1" xfId="604" applyNumberFormat="1" applyFont="1" applyFill="1" applyBorder="1" applyAlignment="1">
      <alignment horizontal="center" vertical="center"/>
    </xf>
    <xf numFmtId="188" fontId="7" fillId="0" borderId="1" xfId="614" applyNumberFormat="1" applyFont="1" applyFill="1" applyBorder="1" applyAlignment="1">
      <alignment horizontal="center" vertical="center"/>
    </xf>
    <xf numFmtId="0" fontId="18" fillId="0" borderId="1" xfId="19" applyFont="1" applyFill="1" applyBorder="1" applyAlignment="1">
      <alignment vertical="center"/>
    </xf>
    <xf numFmtId="0" fontId="7" fillId="0" borderId="1" xfId="604" applyFont="1" applyFill="1" applyBorder="1" applyAlignment="1">
      <alignment horizontal="center" vertical="center"/>
    </xf>
    <xf numFmtId="0" fontId="16" fillId="0" borderId="1" xfId="19" applyFont="1" applyFill="1" applyBorder="1" applyAlignment="1">
      <alignment vertical="center"/>
    </xf>
    <xf numFmtId="0" fontId="23" fillId="0" borderId="1" xfId="607" applyFont="1" applyFill="1" applyBorder="1" applyAlignment="1">
      <alignment horizontal="center" vertical="center"/>
    </xf>
    <xf numFmtId="0" fontId="7" fillId="0" borderId="0" xfId="604" applyFont="1" applyFill="1" applyBorder="1" applyAlignment="1"/>
    <xf numFmtId="186" fontId="38" fillId="0" borderId="0" xfId="604" applyNumberFormat="1" applyFont="1" applyFill="1" applyBorder="1" applyAlignment="1"/>
    <xf numFmtId="0" fontId="7" fillId="0" borderId="0" xfId="604" applyFont="1" applyBorder="1" applyAlignment="1">
      <alignment horizontal="center"/>
    </xf>
    <xf numFmtId="186" fontId="7" fillId="3" borderId="0" xfId="614" applyNumberFormat="1" applyFont="1" applyFill="1" applyAlignment="1">
      <alignment horizontal="center"/>
    </xf>
    <xf numFmtId="186" fontId="7" fillId="0" borderId="0" xfId="614" applyNumberFormat="1" applyFont="1" applyAlignment="1"/>
    <xf numFmtId="0" fontId="0" fillId="0" borderId="0" xfId="614" applyFont="1" applyAlignment="1">
      <alignment horizontal="right"/>
    </xf>
    <xf numFmtId="0" fontId="7" fillId="0" borderId="1" xfId="614" applyFont="1" applyBorder="1" applyAlignment="1">
      <alignment horizontal="center" vertical="center" wrapText="1"/>
    </xf>
    <xf numFmtId="186" fontId="30" fillId="3" borderId="1" xfId="614" applyNumberFormat="1" applyFont="1" applyFill="1" applyBorder="1" applyAlignment="1">
      <alignment horizontal="center" vertical="center" wrapText="1"/>
    </xf>
    <xf numFmtId="186" fontId="7" fillId="0" borderId="1" xfId="614" applyNumberFormat="1" applyFont="1" applyBorder="1" applyAlignment="1">
      <alignment horizontal="center" vertical="center" wrapText="1"/>
    </xf>
    <xf numFmtId="0" fontId="18" fillId="0" borderId="1" xfId="613" applyFont="1" applyBorder="1" applyAlignment="1"/>
    <xf numFmtId="0" fontId="38" fillId="3" borderId="1" xfId="614" applyNumberFormat="1" applyFont="1" applyFill="1" applyBorder="1" applyAlignment="1">
      <alignment horizontal="center" vertical="center"/>
    </xf>
    <xf numFmtId="0" fontId="18" fillId="8" borderId="1" xfId="613" applyFont="1" applyFill="1" applyBorder="1" applyAlignment="1"/>
    <xf numFmtId="186" fontId="33" fillId="8" borderId="1" xfId="613" applyNumberFormat="1" applyFont="1" applyFill="1" applyBorder="1" applyAlignment="1">
      <alignment horizontal="center" vertical="center"/>
    </xf>
    <xf numFmtId="0" fontId="38" fillId="8" borderId="1" xfId="614" applyNumberFormat="1" applyFont="1" applyFill="1" applyBorder="1" applyAlignment="1">
      <alignment horizontal="center" vertical="center"/>
    </xf>
    <xf numFmtId="0" fontId="16" fillId="8" borderId="1" xfId="613" applyFont="1" applyFill="1" applyBorder="1" applyAlignment="1"/>
    <xf numFmtId="186" fontId="18" fillId="3" borderId="1" xfId="613" applyNumberFormat="1" applyFont="1" applyFill="1" applyBorder="1" applyAlignment="1">
      <alignment horizontal="center" vertical="center"/>
    </xf>
    <xf numFmtId="186" fontId="18" fillId="8" borderId="1" xfId="613" applyNumberFormat="1" applyFont="1" applyFill="1" applyBorder="1" applyAlignment="1">
      <alignment horizontal="center" vertical="center"/>
    </xf>
    <xf numFmtId="186" fontId="38" fillId="8" borderId="1" xfId="614" applyNumberFormat="1" applyFont="1" applyFill="1" applyBorder="1" applyAlignment="1">
      <alignment horizontal="center" vertical="center"/>
    </xf>
    <xf numFmtId="0" fontId="0" fillId="0" borderId="1" xfId="0" applyFill="1" applyBorder="1" applyAlignment="1">
      <alignment horizontal="center"/>
    </xf>
    <xf numFmtId="0" fontId="21" fillId="0" borderId="0" xfId="0" applyNumberFormat="1" applyFont="1" applyFill="1" applyBorder="1" applyAlignment="1" applyProtection="1"/>
    <xf numFmtId="0" fontId="12" fillId="0" borderId="0" xfId="0" applyNumberFormat="1" applyFont="1" applyFill="1" applyBorder="1" applyAlignment="1" applyProtection="1">
      <alignment vertical="center"/>
    </xf>
    <xf numFmtId="0" fontId="112" fillId="0" borderId="0" xfId="499">
      <alignment vertical="center"/>
    </xf>
    <xf numFmtId="0" fontId="24" fillId="2" borderId="0" xfId="603" applyNumberFormat="1" applyFont="1" applyFill="1" applyBorder="1" applyAlignment="1" applyProtection="1">
      <alignment horizontal="centerContinuous" vertical="center"/>
    </xf>
    <xf numFmtId="0" fontId="112" fillId="0" borderId="0" xfId="612" applyAlignment="1"/>
    <xf numFmtId="0" fontId="16" fillId="0" borderId="0" xfId="612" applyFont="1" applyAlignment="1">
      <alignment horizontal="left"/>
    </xf>
    <xf numFmtId="0" fontId="17" fillId="0" borderId="1" xfId="612" applyFont="1" applyBorder="1" applyAlignment="1">
      <alignment horizontal="center" vertical="center" wrapText="1"/>
    </xf>
    <xf numFmtId="0" fontId="17" fillId="0" borderId="3" xfId="612" applyFont="1" applyBorder="1" applyAlignment="1">
      <alignment horizontal="center" vertical="center" wrapText="1"/>
    </xf>
    <xf numFmtId="0" fontId="16" fillId="0" borderId="1" xfId="612" applyFont="1" applyBorder="1" applyAlignment="1">
      <alignment vertical="center"/>
    </xf>
    <xf numFmtId="186" fontId="16" fillId="0" borderId="1" xfId="612" applyNumberFormat="1" applyFont="1" applyBorder="1" applyAlignment="1">
      <alignment horizontal="center" vertical="center"/>
    </xf>
    <xf numFmtId="2" fontId="16" fillId="0" borderId="4" xfId="604" applyNumberFormat="1" applyFont="1" applyBorder="1" applyAlignment="1">
      <alignment horizontal="center" vertical="center"/>
    </xf>
    <xf numFmtId="0" fontId="16" fillId="0" borderId="1" xfId="612" applyFont="1" applyBorder="1" applyAlignment="1">
      <alignment horizontal="center" vertical="center"/>
    </xf>
    <xf numFmtId="0" fontId="16" fillId="0" borderId="1" xfId="612" applyFont="1" applyFill="1" applyBorder="1" applyAlignment="1">
      <alignment vertical="center"/>
    </xf>
    <xf numFmtId="0" fontId="18" fillId="0" borderId="1" xfId="612" applyFont="1" applyBorder="1" applyAlignment="1">
      <alignment vertical="center"/>
    </xf>
    <xf numFmtId="182" fontId="16" fillId="0" borderId="1" xfId="612" applyNumberFormat="1" applyFont="1" applyBorder="1" applyAlignment="1">
      <alignment horizontal="center" vertical="center"/>
    </xf>
    <xf numFmtId="0" fontId="112" fillId="0" borderId="1" xfId="612" applyBorder="1" applyAlignment="1"/>
    <xf numFmtId="0" fontId="18" fillId="0" borderId="1" xfId="612" applyFont="1" applyBorder="1" applyAlignment="1">
      <alignment vertical="center" shrinkToFit="1"/>
    </xf>
    <xf numFmtId="188" fontId="16" fillId="0" borderId="1" xfId="612" applyNumberFormat="1" applyFont="1" applyBorder="1" applyAlignment="1">
      <alignment horizontal="center" vertical="center"/>
    </xf>
    <xf numFmtId="0" fontId="9" fillId="0" borderId="6" xfId="499" applyFont="1" applyBorder="1" applyAlignment="1">
      <alignment horizontal="center" vertical="center" wrapText="1"/>
    </xf>
    <xf numFmtId="186" fontId="9" fillId="0" borderId="14" xfId="499" applyNumberFormat="1" applyFont="1" applyBorder="1" applyAlignment="1">
      <alignment horizontal="center" vertical="center" wrapText="1"/>
    </xf>
    <xf numFmtId="0" fontId="9" fillId="0" borderId="1" xfId="499" applyFont="1" applyBorder="1" applyAlignment="1">
      <alignment horizontal="center" vertical="center" wrapText="1"/>
    </xf>
    <xf numFmtId="0" fontId="112" fillId="0" borderId="1" xfId="499" applyBorder="1">
      <alignment vertical="center"/>
    </xf>
    <xf numFmtId="0" fontId="40" fillId="0" borderId="6" xfId="499" applyFont="1" applyBorder="1" applyAlignment="1">
      <alignment horizontal="center" vertical="center" wrapText="1"/>
    </xf>
    <xf numFmtId="186" fontId="9" fillId="0" borderId="9" xfId="499" applyNumberFormat="1" applyFont="1" applyBorder="1" applyAlignment="1">
      <alignment horizontal="center" vertical="center" wrapText="1"/>
    </xf>
    <xf numFmtId="0" fontId="40" fillId="0" borderId="1" xfId="499" applyFont="1" applyBorder="1" applyAlignment="1">
      <alignment horizontal="center" vertical="center" wrapText="1"/>
    </xf>
    <xf numFmtId="0" fontId="32" fillId="0" borderId="0" xfId="601" applyFont="1">
      <alignment vertical="center"/>
    </xf>
    <xf numFmtId="0" fontId="44" fillId="0" borderId="0" xfId="601" applyFont="1">
      <alignment vertical="center"/>
    </xf>
    <xf numFmtId="0" fontId="7" fillId="0" borderId="0" xfId="601" applyFont="1">
      <alignment vertical="center"/>
    </xf>
    <xf numFmtId="0" fontId="7" fillId="9" borderId="0" xfId="601" applyFont="1" applyFill="1">
      <alignment vertical="center"/>
    </xf>
    <xf numFmtId="0" fontId="38" fillId="3" borderId="0" xfId="601" applyFont="1" applyFill="1">
      <alignment vertical="center"/>
    </xf>
    <xf numFmtId="0" fontId="7" fillId="3" borderId="0" xfId="601" applyFont="1" applyFill="1">
      <alignment vertical="center"/>
    </xf>
    <xf numFmtId="0" fontId="44" fillId="9" borderId="0" xfId="601" applyFont="1" applyFill="1">
      <alignment vertical="center"/>
    </xf>
    <xf numFmtId="0" fontId="16" fillId="0" borderId="1" xfId="600" applyFont="1" applyFill="1" applyBorder="1" applyAlignment="1">
      <alignment horizontal="center" vertical="center" wrapText="1"/>
    </xf>
    <xf numFmtId="0" fontId="18" fillId="9" borderId="1" xfId="600" applyFont="1" applyFill="1" applyBorder="1" applyAlignment="1">
      <alignment horizontal="center" vertical="center" wrapText="1"/>
    </xf>
    <xf numFmtId="188" fontId="18" fillId="0" borderId="1" xfId="601" applyNumberFormat="1" applyFont="1" applyBorder="1" applyAlignment="1">
      <alignment horizontal="center" vertical="center" wrapText="1"/>
    </xf>
    <xf numFmtId="0" fontId="33" fillId="3" borderId="1" xfId="600" applyFont="1" applyFill="1" applyBorder="1" applyAlignment="1">
      <alignment horizontal="center" vertical="center" wrapText="1"/>
    </xf>
    <xf numFmtId="0" fontId="18" fillId="3" borderId="1" xfId="600" applyFont="1" applyFill="1" applyBorder="1" applyAlignment="1">
      <alignment horizontal="center" vertical="center" wrapText="1"/>
    </xf>
    <xf numFmtId="0" fontId="16" fillId="0" borderId="1" xfId="601" applyFont="1" applyBorder="1">
      <alignment vertical="center"/>
    </xf>
    <xf numFmtId="0" fontId="18" fillId="0" borderId="1" xfId="601" applyFont="1" applyBorder="1" applyAlignment="1">
      <alignment horizontal="center" vertical="center"/>
    </xf>
    <xf numFmtId="0" fontId="18" fillId="9" borderId="1" xfId="601" applyFont="1" applyFill="1" applyBorder="1" applyAlignment="1">
      <alignment horizontal="center" vertical="center"/>
    </xf>
    <xf numFmtId="188" fontId="18" fillId="0" borderId="1" xfId="601" applyNumberFormat="1" applyFont="1" applyBorder="1" applyAlignment="1">
      <alignment horizontal="center" vertical="center"/>
    </xf>
    <xf numFmtId="0" fontId="33" fillId="3" borderId="1" xfId="601" applyFont="1" applyFill="1" applyBorder="1" applyAlignment="1">
      <alignment horizontal="center" vertical="center"/>
    </xf>
    <xf numFmtId="188" fontId="18" fillId="3" borderId="1" xfId="601" applyNumberFormat="1" applyFont="1" applyFill="1" applyBorder="1" applyAlignment="1">
      <alignment horizontal="center" vertical="center"/>
    </xf>
    <xf numFmtId="0" fontId="23" fillId="0" borderId="1" xfId="601" applyFont="1" applyBorder="1" applyAlignment="1">
      <alignment horizontal="center" vertical="center"/>
    </xf>
    <xf numFmtId="0" fontId="32" fillId="0" borderId="0" xfId="604" applyFont="1" applyAlignment="1"/>
    <xf numFmtId="0" fontId="7" fillId="0" borderId="0" xfId="604" applyFont="1" applyAlignment="1"/>
    <xf numFmtId="0" fontId="38" fillId="3" borderId="0" xfId="604" applyFont="1" applyFill="1" applyAlignment="1"/>
    <xf numFmtId="0" fontId="7" fillId="3" borderId="0" xfId="604" applyFont="1" applyFill="1" applyAlignment="1"/>
    <xf numFmtId="0" fontId="22" fillId="0" borderId="13" xfId="604" applyFont="1" applyBorder="1" applyAlignment="1">
      <alignment horizontal="center" vertical="top"/>
    </xf>
    <xf numFmtId="0" fontId="47" fillId="3" borderId="13" xfId="604" applyFont="1" applyFill="1" applyBorder="1" applyAlignment="1">
      <alignment horizontal="center" vertical="top"/>
    </xf>
    <xf numFmtId="0" fontId="22" fillId="3" borderId="13" xfId="604" applyFont="1" applyFill="1" applyBorder="1" applyAlignment="1">
      <alignment horizontal="center" vertical="top"/>
    </xf>
    <xf numFmtId="0" fontId="18" fillId="0" borderId="1" xfId="613" applyFont="1" applyBorder="1" applyAlignment="1">
      <alignment horizontal="center" vertical="center"/>
    </xf>
    <xf numFmtId="0" fontId="48" fillId="3" borderId="1" xfId="614" applyFont="1" applyFill="1" applyBorder="1" applyAlignment="1">
      <alignment horizontal="center" vertical="center" wrapText="1"/>
    </xf>
    <xf numFmtId="0" fontId="30" fillId="3" borderId="1" xfId="614" applyFont="1" applyFill="1" applyBorder="1" applyAlignment="1">
      <alignment horizontal="center" vertical="center" wrapText="1"/>
    </xf>
    <xf numFmtId="49" fontId="18" fillId="0" borderId="3" xfId="614" applyNumberFormat="1" applyFont="1" applyBorder="1" applyAlignment="1">
      <alignment horizontal="center" vertical="center" wrapText="1"/>
    </xf>
    <xf numFmtId="0" fontId="33" fillId="3" borderId="1" xfId="614" applyFont="1" applyFill="1" applyBorder="1" applyAlignment="1">
      <alignment horizontal="center" vertical="center" wrapText="1"/>
    </xf>
    <xf numFmtId="49" fontId="18" fillId="0" borderId="1" xfId="614" applyNumberFormat="1" applyFont="1" applyBorder="1" applyAlignment="1">
      <alignment horizontal="center" vertical="center" wrapText="1"/>
    </xf>
    <xf numFmtId="0" fontId="0" fillId="0" borderId="1" xfId="613" applyFont="1" applyBorder="1" applyAlignment="1"/>
    <xf numFmtId="0" fontId="33" fillId="3" borderId="1" xfId="604" applyFont="1" applyFill="1" applyBorder="1" applyAlignment="1">
      <alignment horizontal="center" vertical="center"/>
    </xf>
    <xf numFmtId="0" fontId="18" fillId="3" borderId="1" xfId="604" applyFont="1" applyFill="1" applyBorder="1" applyAlignment="1">
      <alignment horizontal="center" vertical="center"/>
    </xf>
    <xf numFmtId="178" fontId="18" fillId="0" borderId="1" xfId="613" applyNumberFormat="1" applyFont="1" applyBorder="1" applyAlignment="1">
      <alignment horizontal="center" vertical="center" wrapText="1"/>
    </xf>
    <xf numFmtId="188" fontId="18" fillId="0" borderId="1" xfId="613" applyNumberFormat="1" applyFont="1" applyBorder="1" applyAlignment="1">
      <alignment horizontal="center" vertical="center" wrapText="1"/>
    </xf>
    <xf numFmtId="0" fontId="7" fillId="0" borderId="1" xfId="604" applyFont="1" applyBorder="1" applyAlignment="1"/>
    <xf numFmtId="3" fontId="16" fillId="0" borderId="3" xfId="509" applyNumberFormat="1" applyFont="1" applyFill="1" applyBorder="1" applyAlignment="1" applyProtection="1">
      <alignment vertical="center"/>
    </xf>
    <xf numFmtId="0" fontId="33" fillId="3" borderId="3" xfId="604" applyFont="1" applyFill="1" applyBorder="1" applyAlignment="1">
      <alignment horizontal="center" vertical="center"/>
    </xf>
    <xf numFmtId="0" fontId="18" fillId="3" borderId="3" xfId="604" applyFont="1" applyFill="1" applyBorder="1" applyAlignment="1">
      <alignment horizontal="center" vertical="center"/>
    </xf>
    <xf numFmtId="0" fontId="33" fillId="3" borderId="1" xfId="613" applyFont="1" applyFill="1" applyBorder="1" applyAlignment="1">
      <alignment horizontal="center" vertical="center" wrapText="1"/>
    </xf>
    <xf numFmtId="0" fontId="18" fillId="3" borderId="1" xfId="613" applyFont="1" applyFill="1" applyBorder="1" applyAlignment="1">
      <alignment horizontal="center" vertical="center" wrapText="1"/>
    </xf>
    <xf numFmtId="0" fontId="7" fillId="0" borderId="4" xfId="604" applyFont="1" applyBorder="1" applyAlignment="1"/>
    <xf numFmtId="0" fontId="18" fillId="0" borderId="1" xfId="604" applyFont="1" applyBorder="1" applyAlignment="1">
      <alignment horizontal="center" vertical="center"/>
    </xf>
    <xf numFmtId="0" fontId="7" fillId="0" borderId="1" xfId="613" applyFont="1" applyBorder="1" applyAlignment="1"/>
    <xf numFmtId="0" fontId="18" fillId="0" borderId="3" xfId="604" applyFont="1" applyBorder="1" applyAlignment="1">
      <alignment horizontal="center" vertical="center"/>
    </xf>
    <xf numFmtId="0" fontId="7" fillId="0" borderId="3" xfId="613" applyFont="1" applyBorder="1" applyAlignment="1"/>
    <xf numFmtId="0" fontId="18" fillId="0" borderId="1" xfId="613" applyFont="1" applyBorder="1" applyAlignment="1">
      <alignment horizontal="center" vertical="center" wrapText="1"/>
    </xf>
    <xf numFmtId="0" fontId="18" fillId="0" borderId="1" xfId="600" applyFont="1" applyFill="1" applyBorder="1" applyAlignment="1">
      <alignment horizontal="center" vertical="center" wrapText="1"/>
    </xf>
    <xf numFmtId="0" fontId="18" fillId="4" borderId="1" xfId="601" applyFont="1" applyFill="1" applyBorder="1" applyAlignment="1">
      <alignment horizontal="center" vertical="center"/>
    </xf>
    <xf numFmtId="0" fontId="0" fillId="0" borderId="0" xfId="601" applyFont="1">
      <alignment vertical="center"/>
    </xf>
    <xf numFmtId="0" fontId="32" fillId="0" borderId="0" xfId="613" applyFont="1" applyAlignment="1"/>
    <xf numFmtId="0" fontId="38" fillId="3" borderId="0" xfId="613" applyFont="1" applyFill="1" applyAlignment="1"/>
    <xf numFmtId="186" fontId="7" fillId="3" borderId="0" xfId="613" applyNumberFormat="1" applyFont="1" applyFill="1" applyAlignment="1"/>
    <xf numFmtId="0" fontId="7" fillId="3" borderId="0" xfId="613" applyFont="1" applyFill="1" applyAlignment="1"/>
    <xf numFmtId="0" fontId="33" fillId="3" borderId="0" xfId="613" applyFont="1" applyFill="1" applyAlignment="1"/>
    <xf numFmtId="186" fontId="18" fillId="3" borderId="0" xfId="613" applyNumberFormat="1" applyFont="1" applyFill="1" applyAlignment="1"/>
    <xf numFmtId="0" fontId="18" fillId="3" borderId="0" xfId="613" applyFont="1" applyFill="1" applyAlignment="1">
      <alignment horizontal="right"/>
    </xf>
    <xf numFmtId="49" fontId="18" fillId="3" borderId="3" xfId="614" applyNumberFormat="1" applyFont="1" applyFill="1" applyBorder="1" applyAlignment="1">
      <alignment horizontal="center" vertical="center" wrapText="1"/>
    </xf>
    <xf numFmtId="49" fontId="18" fillId="3" borderId="1" xfId="614" applyNumberFormat="1" applyFont="1" applyFill="1" applyBorder="1" applyAlignment="1">
      <alignment horizontal="center" vertical="center" wrapText="1"/>
    </xf>
    <xf numFmtId="186" fontId="18" fillId="3" borderId="1" xfId="613" applyNumberFormat="1" applyFont="1" applyFill="1" applyBorder="1" applyAlignment="1">
      <alignment horizontal="center" vertical="center" wrapText="1"/>
    </xf>
    <xf numFmtId="178" fontId="18" fillId="3" borderId="1" xfId="613" applyNumberFormat="1" applyFont="1" applyFill="1" applyBorder="1" applyAlignment="1">
      <alignment horizontal="center" vertical="center" wrapText="1"/>
    </xf>
    <xf numFmtId="188" fontId="18" fillId="3" borderId="1" xfId="613" applyNumberFormat="1" applyFont="1" applyFill="1" applyBorder="1" applyAlignment="1">
      <alignment horizontal="center" vertical="center" wrapText="1"/>
    </xf>
    <xf numFmtId="186" fontId="33" fillId="3" borderId="1" xfId="0" applyNumberFormat="1" applyFont="1" applyFill="1" applyBorder="1" applyAlignment="1" applyProtection="1">
      <alignment horizontal="center" vertical="center"/>
    </xf>
    <xf numFmtId="0" fontId="17" fillId="0" borderId="3" xfId="610" applyFont="1" applyFill="1" applyBorder="1" applyAlignment="1">
      <alignment horizontal="center" vertical="center"/>
    </xf>
    <xf numFmtId="186" fontId="18" fillId="3" borderId="3" xfId="613" applyNumberFormat="1" applyFont="1" applyFill="1" applyBorder="1" applyAlignment="1">
      <alignment horizontal="center" vertical="center" wrapText="1"/>
    </xf>
    <xf numFmtId="0" fontId="33" fillId="3" borderId="3" xfId="613" applyFont="1" applyFill="1" applyBorder="1" applyAlignment="1">
      <alignment horizontal="center" vertical="center" wrapText="1"/>
    </xf>
    <xf numFmtId="0" fontId="32" fillId="0" borderId="0" xfId="0" applyFont="1" applyAlignment="1">
      <alignment vertical="center"/>
    </xf>
    <xf numFmtId="0" fontId="7" fillId="9" borderId="0" xfId="0" applyFont="1" applyFill="1" applyAlignment="1">
      <alignment vertical="center"/>
    </xf>
    <xf numFmtId="0" fontId="38" fillId="3" borderId="0" xfId="0" applyFont="1" applyFill="1" applyAlignment="1">
      <alignment vertical="center"/>
    </xf>
    <xf numFmtId="0" fontId="7" fillId="3" borderId="0" xfId="0" applyFont="1" applyFill="1" applyAlignment="1">
      <alignment vertical="center"/>
    </xf>
    <xf numFmtId="0" fontId="7" fillId="0" borderId="0" xfId="0" applyFont="1" applyBorder="1" applyAlignment="1">
      <alignment vertical="center"/>
    </xf>
    <xf numFmtId="0" fontId="7" fillId="9" borderId="0" xfId="0" applyFont="1" applyFill="1" applyBorder="1" applyAlignment="1">
      <alignment vertical="center"/>
    </xf>
    <xf numFmtId="0" fontId="38" fillId="3" borderId="0" xfId="0" applyFont="1" applyFill="1" applyBorder="1" applyAlignment="1">
      <alignment vertical="center"/>
    </xf>
    <xf numFmtId="0" fontId="7" fillId="3" borderId="0" xfId="0" applyFont="1" applyFill="1" applyBorder="1" applyAlignment="1">
      <alignment horizontal="right"/>
    </xf>
    <xf numFmtId="0" fontId="30" fillId="9" borderId="1" xfId="0" applyFont="1" applyFill="1" applyBorder="1" applyAlignment="1">
      <alignment horizontal="center" vertical="center" wrapText="1"/>
    </xf>
    <xf numFmtId="0" fontId="33" fillId="3" borderId="1" xfId="0" applyFont="1" applyFill="1" applyBorder="1" applyAlignment="1">
      <alignment horizontal="center" vertical="center" wrapText="1"/>
    </xf>
    <xf numFmtId="0" fontId="18" fillId="0" borderId="1" xfId="609" applyFont="1" applyFill="1" applyBorder="1" applyAlignment="1" applyProtection="1">
      <alignment vertical="center"/>
      <protection locked="0"/>
    </xf>
    <xf numFmtId="0" fontId="18" fillId="9" borderId="1" xfId="242" applyFont="1" applyFill="1" applyBorder="1" applyAlignment="1">
      <alignment horizontal="center" vertical="center"/>
    </xf>
    <xf numFmtId="188" fontId="18" fillId="3" borderId="1" xfId="0" applyNumberFormat="1" applyFont="1" applyFill="1" applyBorder="1" applyAlignment="1">
      <alignment horizontal="center" vertical="center"/>
    </xf>
    <xf numFmtId="0" fontId="18" fillId="2" borderId="1" xfId="0" applyFont="1" applyFill="1" applyBorder="1" applyAlignment="1">
      <alignment horizontal="center" vertical="center"/>
    </xf>
    <xf numFmtId="0" fontId="33" fillId="3" borderId="0" xfId="0" applyFont="1" applyFill="1" applyAlignment="1">
      <alignment vertical="center"/>
    </xf>
    <xf numFmtId="0" fontId="18" fillId="0" borderId="1" xfId="609" applyFont="1" applyBorder="1" applyAlignment="1" applyProtection="1">
      <alignment vertical="center"/>
      <protection locked="0"/>
    </xf>
    <xf numFmtId="0" fontId="7" fillId="9" borderId="1" xfId="242" applyFont="1" applyFill="1" applyBorder="1" applyAlignment="1">
      <alignment horizontal="center" vertical="center"/>
    </xf>
    <xf numFmtId="0" fontId="18" fillId="0" borderId="3" xfId="609" applyFont="1" applyFill="1" applyBorder="1" applyAlignment="1" applyProtection="1">
      <alignment vertical="center"/>
      <protection locked="0"/>
    </xf>
    <xf numFmtId="0" fontId="18" fillId="9" borderId="0" xfId="0" applyFont="1" applyFill="1" applyAlignment="1">
      <alignment horizontal="center" vertical="center"/>
    </xf>
    <xf numFmtId="186" fontId="33" fillId="3" borderId="3" xfId="0" applyNumberFormat="1" applyFont="1" applyFill="1" applyBorder="1" applyAlignment="1" applyProtection="1">
      <alignment horizontal="center" vertical="center"/>
    </xf>
    <xf numFmtId="0" fontId="18" fillId="9" borderId="1" xfId="0" applyFont="1" applyFill="1" applyBorder="1" applyAlignment="1">
      <alignment horizontal="center" vertical="center"/>
    </xf>
    <xf numFmtId="0" fontId="0" fillId="0" borderId="0" xfId="0" applyFont="1" applyAlignment="1">
      <alignment vertical="center"/>
    </xf>
    <xf numFmtId="0" fontId="7" fillId="0" borderId="0" xfId="0" applyFont="1" applyAlignment="1">
      <alignment horizontal="center" vertical="center"/>
    </xf>
    <xf numFmtId="0" fontId="32" fillId="0" borderId="0" xfId="602" applyFont="1" applyAlignment="1"/>
    <xf numFmtId="0" fontId="18" fillId="0" borderId="0" xfId="602" applyFont="1" applyAlignment="1"/>
    <xf numFmtId="0" fontId="18" fillId="0" borderId="0" xfId="602" applyFont="1" applyAlignment="1">
      <alignment vertical="center"/>
    </xf>
    <xf numFmtId="0" fontId="18" fillId="8" borderId="0" xfId="602" applyFont="1" applyFill="1" applyAlignment="1">
      <alignment vertical="center"/>
    </xf>
    <xf numFmtId="0" fontId="18" fillId="0" borderId="0" xfId="602" applyFont="1" applyFill="1" applyAlignment="1">
      <alignment vertical="center"/>
    </xf>
    <xf numFmtId="0" fontId="7" fillId="0" borderId="0" xfId="602" applyFont="1" applyAlignment="1"/>
    <xf numFmtId="0" fontId="7" fillId="3" borderId="0" xfId="602" applyFont="1" applyFill="1" applyAlignment="1"/>
    <xf numFmtId="186" fontId="7" fillId="3" borderId="0" xfId="602" applyNumberFormat="1" applyFont="1" applyFill="1" applyAlignment="1">
      <alignment horizontal="center"/>
    </xf>
    <xf numFmtId="0" fontId="18" fillId="0" borderId="0" xfId="614" applyFont="1" applyAlignment="1"/>
    <xf numFmtId="0" fontId="18" fillId="3" borderId="0" xfId="614" applyFont="1" applyFill="1" applyAlignment="1"/>
    <xf numFmtId="186" fontId="18" fillId="3" borderId="0" xfId="614" applyNumberFormat="1" applyFont="1" applyFill="1" applyAlignment="1">
      <alignment horizontal="center"/>
    </xf>
    <xf numFmtId="0" fontId="18" fillId="0" borderId="0" xfId="614" applyFont="1" applyAlignment="1">
      <alignment horizontal="right"/>
    </xf>
    <xf numFmtId="0" fontId="18" fillId="3" borderId="1" xfId="614" applyFont="1" applyFill="1" applyBorder="1" applyAlignment="1">
      <alignment horizontal="center" vertical="center" wrapText="1"/>
    </xf>
    <xf numFmtId="186" fontId="18" fillId="3" borderId="1" xfId="614" applyNumberFormat="1" applyFont="1" applyFill="1" applyBorder="1" applyAlignment="1">
      <alignment horizontal="center" vertical="center" wrapText="1"/>
    </xf>
    <xf numFmtId="0" fontId="18" fillId="0" borderId="1" xfId="614" applyFont="1" applyBorder="1" applyAlignment="1">
      <alignment horizontal="center" vertical="center" wrapText="1"/>
    </xf>
    <xf numFmtId="49" fontId="16" fillId="0" borderId="1" xfId="614" applyNumberFormat="1" applyFont="1" applyBorder="1" applyAlignment="1">
      <alignment horizontal="center" vertical="center" wrapText="1"/>
    </xf>
    <xf numFmtId="0" fontId="38" fillId="3" borderId="1" xfId="614" applyFont="1" applyFill="1" applyBorder="1" applyAlignment="1">
      <alignment horizontal="center" vertical="center"/>
    </xf>
    <xf numFmtId="188" fontId="18" fillId="0" borderId="1" xfId="613" applyNumberFormat="1" applyFont="1" applyBorder="1" applyAlignment="1">
      <alignment horizontal="center" vertical="center"/>
    </xf>
    <xf numFmtId="0" fontId="33" fillId="3" borderId="1" xfId="613" applyFont="1" applyFill="1" applyBorder="1" applyAlignment="1">
      <alignment horizontal="center" vertical="center"/>
    </xf>
    <xf numFmtId="2" fontId="18" fillId="0" borderId="1" xfId="613" applyNumberFormat="1" applyFont="1" applyFill="1" applyBorder="1" applyAlignment="1">
      <alignment horizontal="center" vertical="center"/>
    </xf>
    <xf numFmtId="0" fontId="33" fillId="3" borderId="1" xfId="602" applyFont="1" applyFill="1" applyBorder="1" applyAlignment="1">
      <alignment horizontal="center" vertical="center"/>
    </xf>
    <xf numFmtId="188" fontId="18" fillId="8" borderId="1" xfId="613" applyNumberFormat="1" applyFont="1" applyFill="1" applyBorder="1" applyAlignment="1">
      <alignment horizontal="center" vertical="center"/>
    </xf>
    <xf numFmtId="2" fontId="18" fillId="8" borderId="1" xfId="613" applyNumberFormat="1" applyFont="1" applyFill="1" applyBorder="1" applyAlignment="1">
      <alignment horizontal="center" vertical="center"/>
    </xf>
    <xf numFmtId="0" fontId="7" fillId="8" borderId="0" xfId="602" applyFont="1" applyFill="1" applyAlignment="1"/>
    <xf numFmtId="0" fontId="16" fillId="8" borderId="1" xfId="613" applyFont="1" applyFill="1" applyBorder="1" applyAlignment="1">
      <alignment vertical="center"/>
    </xf>
    <xf numFmtId="0" fontId="18" fillId="3" borderId="1" xfId="602" applyFont="1" applyFill="1" applyBorder="1" applyAlignment="1">
      <alignment horizontal="center" vertical="center"/>
    </xf>
    <xf numFmtId="186" fontId="18" fillId="3" borderId="0" xfId="602" applyNumberFormat="1" applyFont="1" applyFill="1" applyAlignment="1">
      <alignment horizontal="center" vertical="center"/>
    </xf>
    <xf numFmtId="0" fontId="18" fillId="0" borderId="1" xfId="613" applyFont="1" applyFill="1" applyBorder="1" applyAlignment="1">
      <alignment vertical="center"/>
    </xf>
    <xf numFmtId="0" fontId="33" fillId="10" borderId="1" xfId="602" applyFont="1" applyFill="1" applyBorder="1" applyAlignment="1">
      <alignment horizontal="center" vertical="center"/>
    </xf>
    <xf numFmtId="186" fontId="18" fillId="10" borderId="1" xfId="602" applyNumberFormat="1" applyFont="1" applyFill="1" applyBorder="1" applyAlignment="1">
      <alignment horizontal="center" vertical="center"/>
    </xf>
    <xf numFmtId="188" fontId="18" fillId="0" borderId="1" xfId="613" applyNumberFormat="1" applyFont="1" applyFill="1" applyBorder="1" applyAlignment="1">
      <alignment horizontal="center" vertical="center"/>
    </xf>
    <xf numFmtId="0" fontId="7" fillId="0" borderId="0" xfId="602" applyFont="1" applyFill="1" applyAlignment="1"/>
    <xf numFmtId="0" fontId="17" fillId="0" borderId="1" xfId="613" applyFont="1" applyBorder="1" applyAlignment="1">
      <alignment horizontal="center" vertical="center"/>
    </xf>
    <xf numFmtId="0" fontId="0" fillId="0" borderId="3" xfId="613" applyFont="1" applyBorder="1" applyAlignment="1"/>
    <xf numFmtId="0" fontId="18" fillId="0" borderId="1" xfId="602" applyFont="1" applyBorder="1" applyAlignment="1">
      <alignment vertical="center"/>
    </xf>
    <xf numFmtId="0" fontId="18" fillId="0" borderId="1" xfId="602" applyFont="1" applyBorder="1" applyAlignment="1">
      <alignment horizontal="center" vertical="center"/>
    </xf>
    <xf numFmtId="3" fontId="18" fillId="0" borderId="0" xfId="602" applyNumberFormat="1" applyFont="1" applyAlignment="1">
      <alignment vertical="center"/>
    </xf>
    <xf numFmtId="0" fontId="18" fillId="8" borderId="1" xfId="602" applyFont="1" applyFill="1" applyBorder="1" applyAlignment="1">
      <alignment vertical="center"/>
    </xf>
    <xf numFmtId="0" fontId="18" fillId="8" borderId="1" xfId="602" applyFont="1" applyFill="1" applyBorder="1" applyAlignment="1">
      <alignment horizontal="center" vertical="center"/>
    </xf>
    <xf numFmtId="3" fontId="18" fillId="8" borderId="0" xfId="602" applyNumberFormat="1" applyFont="1" applyFill="1" applyAlignment="1">
      <alignment vertical="center"/>
    </xf>
    <xf numFmtId="0" fontId="7" fillId="0" borderId="0" xfId="613" applyFont="1" applyFill="1" applyAlignment="1"/>
    <xf numFmtId="0" fontId="18" fillId="0" borderId="1" xfId="602" applyFont="1" applyFill="1" applyBorder="1" applyAlignment="1">
      <alignment vertical="center"/>
    </xf>
    <xf numFmtId="0" fontId="18" fillId="0" borderId="1" xfId="602" applyFont="1" applyFill="1" applyBorder="1" applyAlignment="1">
      <alignment horizontal="center" vertical="center"/>
    </xf>
    <xf numFmtId="186" fontId="38" fillId="0" borderId="0" xfId="0" applyNumberFormat="1" applyFont="1" applyAlignment="1">
      <alignment vertical="center"/>
    </xf>
    <xf numFmtId="186" fontId="33" fillId="0" borderId="0" xfId="0" applyNumberFormat="1" applyFont="1" applyAlignment="1">
      <alignment vertical="center"/>
    </xf>
    <xf numFmtId="0" fontId="18" fillId="3" borderId="0" xfId="0" applyFont="1" applyFill="1" applyAlignment="1">
      <alignment vertical="center"/>
    </xf>
    <xf numFmtId="0" fontId="18" fillId="3" borderId="0" xfId="0" applyFont="1" applyFill="1" applyAlignment="1">
      <alignment horizontal="right"/>
    </xf>
    <xf numFmtId="186" fontId="33" fillId="0" borderId="1" xfId="0" applyNumberFormat="1" applyFont="1" applyFill="1" applyBorder="1" applyAlignment="1">
      <alignment horizontal="center" vertical="center" wrapText="1"/>
    </xf>
    <xf numFmtId="186" fontId="33" fillId="4" borderId="1" xfId="0" applyNumberFormat="1" applyFont="1" applyFill="1" applyBorder="1" applyAlignment="1">
      <alignment horizontal="center" vertical="center"/>
    </xf>
    <xf numFmtId="188" fontId="18" fillId="3" borderId="1" xfId="613" applyNumberFormat="1" applyFont="1" applyFill="1" applyBorder="1" applyAlignment="1">
      <alignment horizontal="center" vertical="center"/>
    </xf>
    <xf numFmtId="0" fontId="16" fillId="2" borderId="1" xfId="101" applyFont="1" applyFill="1" applyBorder="1" applyAlignment="1">
      <alignment horizontal="left" vertical="center"/>
    </xf>
    <xf numFmtId="0" fontId="7" fillId="0" borderId="0" xfId="608" applyFont="1" applyBorder="1" applyAlignment="1"/>
    <xf numFmtId="186" fontId="38" fillId="0" borderId="0" xfId="608" applyNumberFormat="1" applyFont="1" applyBorder="1" applyAlignment="1"/>
    <xf numFmtId="0" fontId="0" fillId="0" borderId="0" xfId="0" applyFill="1" applyAlignment="1"/>
    <xf numFmtId="186" fontId="8" fillId="3" borderId="0" xfId="613" applyNumberFormat="1" applyFont="1" applyFill="1" applyAlignment="1"/>
    <xf numFmtId="0" fontId="8" fillId="0" borderId="0" xfId="613" applyFont="1" applyAlignment="1"/>
    <xf numFmtId="0" fontId="8" fillId="3" borderId="0" xfId="613" applyFont="1" applyFill="1" applyAlignment="1"/>
    <xf numFmtId="0" fontId="19" fillId="0" borderId="0" xfId="613" applyFont="1" applyAlignment="1">
      <alignment horizontal="centerContinuous"/>
    </xf>
    <xf numFmtId="186" fontId="50" fillId="3" borderId="0" xfId="613" applyNumberFormat="1" applyFont="1" applyFill="1" applyAlignment="1">
      <alignment horizontal="centerContinuous"/>
    </xf>
    <xf numFmtId="186" fontId="51" fillId="3" borderId="0" xfId="613" applyNumberFormat="1" applyFont="1" applyFill="1" applyAlignment="1">
      <alignment horizontal="centerContinuous"/>
    </xf>
    <xf numFmtId="0" fontId="51" fillId="0" borderId="0" xfId="613" applyFont="1" applyAlignment="1">
      <alignment horizontal="centerContinuous"/>
    </xf>
    <xf numFmtId="0" fontId="51" fillId="3" borderId="0" xfId="613" applyFont="1" applyFill="1" applyAlignment="1">
      <alignment horizontal="centerContinuous"/>
    </xf>
    <xf numFmtId="186" fontId="9" fillId="3" borderId="0" xfId="613" applyNumberFormat="1" applyFont="1" applyFill="1" applyAlignment="1"/>
    <xf numFmtId="0" fontId="9" fillId="0" borderId="0" xfId="613" applyFont="1" applyAlignment="1"/>
    <xf numFmtId="0" fontId="9" fillId="3" borderId="0" xfId="613" applyFont="1" applyFill="1" applyAlignment="1"/>
    <xf numFmtId="0" fontId="13" fillId="0" borderId="0" xfId="613" applyFont="1" applyAlignment="1">
      <alignment horizontal="right"/>
    </xf>
    <xf numFmtId="186" fontId="9" fillId="3" borderId="1" xfId="614" applyNumberFormat="1" applyFont="1" applyFill="1" applyBorder="1" applyAlignment="1">
      <alignment horizontal="center" vertical="center" wrapText="1"/>
    </xf>
    <xf numFmtId="0" fontId="13" fillId="0" borderId="1" xfId="614" applyFont="1" applyBorder="1" applyAlignment="1">
      <alignment horizontal="center" vertical="center" wrapText="1"/>
    </xf>
    <xf numFmtId="0" fontId="9" fillId="3" borderId="1" xfId="614" applyFont="1" applyFill="1" applyBorder="1" applyAlignment="1">
      <alignment horizontal="center" vertical="center" wrapText="1"/>
    </xf>
    <xf numFmtId="49" fontId="13" fillId="0" borderId="1" xfId="614" applyNumberFormat="1" applyFont="1" applyBorder="1" applyAlignment="1">
      <alignment horizontal="center" vertical="center" wrapText="1"/>
    </xf>
    <xf numFmtId="0" fontId="0" fillId="0" borderId="0" xfId="613" applyFont="1" applyAlignment="1"/>
    <xf numFmtId="186" fontId="8" fillId="3" borderId="1" xfId="614" applyNumberFormat="1" applyFont="1" applyFill="1" applyBorder="1" applyAlignment="1">
      <alignment horizontal="center" vertical="center"/>
    </xf>
    <xf numFmtId="186" fontId="9" fillId="3" borderId="1" xfId="613" applyNumberFormat="1" applyFont="1" applyFill="1" applyBorder="1" applyAlignment="1">
      <alignment horizontal="center" vertical="center"/>
    </xf>
    <xf numFmtId="188" fontId="9" fillId="0" borderId="1" xfId="613" applyNumberFormat="1" applyFont="1" applyBorder="1" applyAlignment="1">
      <alignment horizontal="center" vertical="center"/>
    </xf>
    <xf numFmtId="0" fontId="9" fillId="3" borderId="1" xfId="613" applyFont="1" applyFill="1" applyBorder="1" applyAlignment="1">
      <alignment horizontal="center" vertical="center"/>
    </xf>
    <xf numFmtId="2" fontId="9" fillId="0" borderId="1" xfId="613" applyNumberFormat="1" applyFont="1" applyFill="1" applyBorder="1" applyAlignment="1">
      <alignment horizontal="center" vertical="center"/>
    </xf>
    <xf numFmtId="188" fontId="9" fillId="8" borderId="1" xfId="613" applyNumberFormat="1" applyFont="1" applyFill="1" applyBorder="1" applyAlignment="1">
      <alignment horizontal="center" vertical="center"/>
    </xf>
    <xf numFmtId="2" fontId="9" fillId="8" borderId="1" xfId="613" applyNumberFormat="1" applyFont="1" applyFill="1" applyBorder="1" applyAlignment="1">
      <alignment horizontal="center" vertical="center"/>
    </xf>
    <xf numFmtId="0" fontId="7" fillId="8" borderId="0" xfId="613" applyFont="1" applyFill="1" applyAlignment="1"/>
    <xf numFmtId="186" fontId="18" fillId="4" borderId="1" xfId="602" applyNumberFormat="1" applyFont="1" applyFill="1" applyBorder="1" applyAlignment="1">
      <alignment horizontal="center" vertical="center"/>
    </xf>
    <xf numFmtId="186" fontId="9" fillId="8" borderId="1" xfId="613" applyNumberFormat="1" applyFont="1" applyFill="1" applyBorder="1" applyAlignment="1">
      <alignment horizontal="center" vertical="center"/>
    </xf>
    <xf numFmtId="0" fontId="9" fillId="8" borderId="1" xfId="613" applyFont="1" applyFill="1" applyBorder="1" applyAlignment="1">
      <alignment horizontal="center" vertical="center"/>
    </xf>
    <xf numFmtId="0" fontId="18" fillId="0" borderId="1" xfId="613" applyFont="1" applyFill="1" applyBorder="1" applyAlignment="1"/>
    <xf numFmtId="188" fontId="9" fillId="0" borderId="1" xfId="613" applyNumberFormat="1" applyFont="1" applyFill="1" applyBorder="1" applyAlignment="1">
      <alignment horizontal="center" vertical="center"/>
    </xf>
    <xf numFmtId="186" fontId="18" fillId="0" borderId="1" xfId="602" applyNumberFormat="1" applyFont="1" applyFill="1" applyBorder="1" applyAlignment="1">
      <alignment horizontal="center" vertical="center"/>
    </xf>
    <xf numFmtId="0" fontId="8" fillId="3" borderId="1" xfId="614" applyFont="1" applyFill="1" applyBorder="1" applyAlignment="1">
      <alignment horizontal="center" vertical="center"/>
    </xf>
    <xf numFmtId="0" fontId="52" fillId="0" borderId="0" xfId="613" applyFont="1" applyAlignment="1"/>
    <xf numFmtId="0" fontId="52" fillId="8" borderId="0" xfId="613" applyFont="1" applyFill="1" applyAlignment="1"/>
    <xf numFmtId="0" fontId="53" fillId="0" borderId="0" xfId="0" applyFont="1" applyAlignment="1">
      <alignment vertical="center"/>
    </xf>
    <xf numFmtId="0" fontId="55" fillId="0" borderId="0" xfId="0" applyFont="1" applyAlignment="1"/>
    <xf numFmtId="0" fontId="56" fillId="0" borderId="0" xfId="0" applyFont="1" applyAlignment="1">
      <alignment horizontal="centerContinuous"/>
    </xf>
    <xf numFmtId="0" fontId="57" fillId="0" borderId="0" xfId="0" applyFont="1" applyAlignment="1">
      <alignment horizontal="centerContinuous"/>
    </xf>
    <xf numFmtId="0" fontId="0" fillId="0" borderId="0" xfId="0" applyFont="1" applyAlignment="1">
      <alignment horizontal="center" vertical="center"/>
    </xf>
    <xf numFmtId="0" fontId="0" fillId="0" borderId="0" xfId="613" applyFont="1" applyAlignment="1">
      <alignment horizontal="left" vertical="center"/>
    </xf>
    <xf numFmtId="0" fontId="0" fillId="0" borderId="0" xfId="613" applyFont="1" applyAlignment="1">
      <alignment vertical="center"/>
    </xf>
    <xf numFmtId="0" fontId="7" fillId="0" borderId="0" xfId="614" applyFill="1" applyAlignment="1">
      <alignment horizontal="centerContinuous"/>
    </xf>
    <xf numFmtId="0" fontId="7" fillId="0" borderId="0" xfId="614" applyAlignment="1"/>
    <xf numFmtId="0" fontId="55" fillId="0" borderId="0" xfId="614" applyFont="1" applyFill="1" applyAlignment="1">
      <alignment horizontal="centerContinuous"/>
    </xf>
    <xf numFmtId="0" fontId="55" fillId="0" borderId="0" xfId="614" applyFont="1" applyAlignment="1"/>
    <xf numFmtId="0" fontId="0" fillId="0" borderId="0" xfId="614" applyFont="1" applyAlignment="1"/>
    <xf numFmtId="0" fontId="60" fillId="0" borderId="0" xfId="614" applyFont="1" applyAlignment="1"/>
    <xf numFmtId="0" fontId="62" fillId="0" borderId="0" xfId="614" applyFont="1" applyFill="1" applyAlignment="1">
      <alignment horizontal="centerContinuous"/>
    </xf>
    <xf numFmtId="0" fontId="62" fillId="0" borderId="0" xfId="614" applyFont="1" applyAlignment="1"/>
    <xf numFmtId="0" fontId="22" fillId="0" borderId="0" xfId="614" applyFont="1" applyFill="1" applyAlignment="1">
      <alignment horizontal="centerContinuous"/>
    </xf>
    <xf numFmtId="0" fontId="22" fillId="0" borderId="0" xfId="614" applyFont="1" applyAlignment="1"/>
    <xf numFmtId="0" fontId="65" fillId="0" borderId="0" xfId="614" applyFont="1" applyFill="1" applyAlignment="1">
      <alignment horizontal="centerContinuous"/>
    </xf>
    <xf numFmtId="0" fontId="65" fillId="0" borderId="0" xfId="614" applyFont="1" applyAlignment="1"/>
    <xf numFmtId="0" fontId="113" fillId="2" borderId="11" xfId="0" applyNumberFormat="1" applyFont="1" applyFill="1" applyBorder="1" applyAlignment="1" applyProtection="1">
      <alignment horizontal="left" vertical="center"/>
    </xf>
    <xf numFmtId="0" fontId="113" fillId="2" borderId="6" xfId="0" applyNumberFormat="1" applyFont="1" applyFill="1" applyBorder="1" applyAlignment="1" applyProtection="1">
      <alignment horizontal="left" vertical="center"/>
    </xf>
    <xf numFmtId="0" fontId="112" fillId="0" borderId="0" xfId="613" applyFont="1" applyAlignment="1">
      <alignment vertical="center"/>
    </xf>
    <xf numFmtId="0" fontId="112" fillId="0" borderId="0" xfId="613" applyFont="1" applyAlignment="1">
      <alignment horizontal="left" vertical="center"/>
    </xf>
    <xf numFmtId="57" fontId="64" fillId="0" borderId="0" xfId="614" applyNumberFormat="1" applyFont="1" applyFill="1" applyAlignment="1">
      <alignment horizontal="center"/>
    </xf>
    <xf numFmtId="57" fontId="64" fillId="0" borderId="0" xfId="614" applyNumberFormat="1" applyFont="1" applyAlignment="1">
      <alignment horizontal="center"/>
    </xf>
    <xf numFmtId="0" fontId="64" fillId="0" borderId="0" xfId="0" applyFont="1" applyAlignment="1"/>
    <xf numFmtId="0" fontId="59" fillId="0" borderId="0" xfId="614" applyFont="1" applyFill="1" applyBorder="1" applyAlignment="1">
      <alignment horizontal="center"/>
    </xf>
    <xf numFmtId="0" fontId="57" fillId="0" borderId="0" xfId="0" applyFont="1" applyFill="1" applyAlignment="1">
      <alignment horizontal="center"/>
    </xf>
    <xf numFmtId="0" fontId="61" fillId="0" borderId="0" xfId="614" applyFont="1" applyFill="1" applyAlignment="1">
      <alignment horizontal="center"/>
    </xf>
    <xf numFmtId="0" fontId="61" fillId="0" borderId="0" xfId="614" applyFont="1" applyAlignment="1">
      <alignment horizontal="center"/>
    </xf>
    <xf numFmtId="0" fontId="61" fillId="0" borderId="0" xfId="0" applyFont="1" applyAlignment="1"/>
    <xf numFmtId="0" fontId="63" fillId="0" borderId="0" xfId="614" applyFont="1" applyFill="1" applyAlignment="1">
      <alignment horizontal="center"/>
    </xf>
    <xf numFmtId="0" fontId="63" fillId="0" borderId="0" xfId="614" applyFont="1" applyAlignment="1">
      <alignment horizontal="center"/>
    </xf>
    <xf numFmtId="0" fontId="0" fillId="0" borderId="0" xfId="0" applyFont="1" applyAlignment="1"/>
    <xf numFmtId="0" fontId="64" fillId="0" borderId="0" xfId="614" applyFont="1" applyFill="1" applyAlignment="1">
      <alignment horizontal="center"/>
    </xf>
    <xf numFmtId="0" fontId="64" fillId="0" borderId="0" xfId="614" applyFont="1" applyAlignment="1">
      <alignment horizontal="center"/>
    </xf>
    <xf numFmtId="0" fontId="64" fillId="0" borderId="0" xfId="614" applyFont="1" applyAlignment="1"/>
    <xf numFmtId="0" fontId="54" fillId="0" borderId="0" xfId="0" applyFont="1" applyAlignment="1">
      <alignment horizontal="center" vertical="center"/>
    </xf>
    <xf numFmtId="0" fontId="58" fillId="0" borderId="0" xfId="0" applyFont="1" applyAlignment="1">
      <alignment horizontal="left" vertical="center"/>
    </xf>
    <xf numFmtId="0" fontId="21" fillId="0" borderId="0" xfId="613" applyFont="1" applyBorder="1" applyAlignment="1">
      <alignment horizontal="left" vertical="center" wrapText="1"/>
    </xf>
    <xf numFmtId="186" fontId="14" fillId="3" borderId="0" xfId="613" applyNumberFormat="1" applyFont="1" applyFill="1" applyBorder="1" applyAlignment="1">
      <alignment horizontal="left" vertical="center" wrapText="1"/>
    </xf>
    <xf numFmtId="0" fontId="14" fillId="0" borderId="0" xfId="613" applyFont="1" applyBorder="1" applyAlignment="1">
      <alignment horizontal="left" vertical="center" wrapText="1"/>
    </xf>
    <xf numFmtId="0" fontId="14" fillId="3" borderId="0" xfId="613" applyFont="1" applyFill="1" applyBorder="1" applyAlignment="1">
      <alignment horizontal="left" vertical="center" wrapText="1"/>
    </xf>
    <xf numFmtId="0" fontId="19" fillId="0" borderId="0" xfId="613" applyFont="1" applyAlignment="1">
      <alignment horizontal="center" vertical="center"/>
    </xf>
    <xf numFmtId="186" fontId="43" fillId="0" borderId="0" xfId="613" applyNumberFormat="1" applyFont="1" applyAlignment="1">
      <alignment horizontal="center" vertical="center"/>
    </xf>
    <xf numFmtId="0" fontId="19" fillId="3" borderId="0" xfId="613" applyFont="1" applyFill="1" applyAlignment="1">
      <alignment horizontal="center" vertical="center"/>
    </xf>
    <xf numFmtId="0" fontId="7" fillId="0" borderId="0" xfId="608" applyFont="1" applyBorder="1" applyAlignment="1">
      <alignment horizontal="left" wrapText="1"/>
    </xf>
    <xf numFmtId="186" fontId="38" fillId="0" borderId="0" xfId="608" applyNumberFormat="1" applyFont="1" applyBorder="1" applyAlignment="1">
      <alignment horizontal="left" wrapText="1"/>
    </xf>
    <xf numFmtId="0" fontId="7" fillId="3" borderId="0" xfId="608" applyFont="1" applyFill="1" applyBorder="1" applyAlignment="1">
      <alignment horizontal="left" wrapText="1"/>
    </xf>
    <xf numFmtId="0" fontId="19" fillId="0" borderId="0" xfId="614" applyFont="1" applyAlignment="1">
      <alignment horizontal="center" vertical="center"/>
    </xf>
    <xf numFmtId="0" fontId="19" fillId="3" borderId="0" xfId="614" applyFont="1" applyFill="1" applyAlignment="1">
      <alignment horizontal="center" vertical="center"/>
    </xf>
    <xf numFmtId="0" fontId="19" fillId="0" borderId="0" xfId="608" applyFont="1" applyBorder="1" applyAlignment="1">
      <alignment horizontal="center" vertical="center"/>
    </xf>
    <xf numFmtId="0" fontId="43" fillId="3" borderId="0" xfId="608" applyFont="1" applyFill="1" applyBorder="1" applyAlignment="1">
      <alignment horizontal="center" vertical="center"/>
    </xf>
    <xf numFmtId="0" fontId="19" fillId="3" borderId="0" xfId="608" applyFont="1" applyFill="1" applyBorder="1" applyAlignment="1">
      <alignment horizontal="center" vertical="center"/>
    </xf>
    <xf numFmtId="0" fontId="21" fillId="3" borderId="0" xfId="613" applyFont="1" applyFill="1" applyBorder="1" applyAlignment="1">
      <alignment horizontal="left" wrapText="1"/>
    </xf>
    <xf numFmtId="0" fontId="35" fillId="3" borderId="0" xfId="613" applyFont="1" applyFill="1" applyBorder="1" applyAlignment="1">
      <alignment horizontal="left" wrapText="1"/>
    </xf>
    <xf numFmtId="0" fontId="43" fillId="3" borderId="0" xfId="613" applyFont="1" applyFill="1" applyAlignment="1">
      <alignment horizontal="center" vertical="center"/>
    </xf>
    <xf numFmtId="186" fontId="19" fillId="3" borderId="0" xfId="613" applyNumberFormat="1" applyFont="1" applyFill="1" applyAlignment="1">
      <alignment horizontal="center" vertical="center"/>
    </xf>
    <xf numFmtId="0" fontId="21" fillId="0" borderId="2" xfId="613" applyFont="1" applyBorder="1" applyAlignment="1">
      <alignment vertical="center" wrapText="1"/>
    </xf>
    <xf numFmtId="0" fontId="49" fillId="3" borderId="2" xfId="613" applyFont="1" applyFill="1" applyBorder="1" applyAlignment="1">
      <alignment vertical="center" wrapText="1"/>
    </xf>
    <xf numFmtId="186" fontId="30" fillId="3" borderId="2" xfId="613" applyNumberFormat="1" applyFont="1" applyFill="1" applyBorder="1" applyAlignment="1">
      <alignment vertical="center" wrapText="1"/>
    </xf>
    <xf numFmtId="0" fontId="30" fillId="3" borderId="2" xfId="613" applyFont="1" applyFill="1" applyBorder="1" applyAlignment="1">
      <alignment vertical="center" wrapText="1"/>
    </xf>
    <xf numFmtId="0" fontId="21" fillId="0" borderId="0" xfId="613" applyFont="1" applyBorder="1" applyAlignment="1">
      <alignment vertical="center" wrapText="1"/>
    </xf>
    <xf numFmtId="0" fontId="49" fillId="3" borderId="0" xfId="613" applyFont="1" applyFill="1" applyBorder="1" applyAlignment="1">
      <alignment vertical="center" wrapText="1"/>
    </xf>
    <xf numFmtId="186" fontId="30" fillId="3" borderId="0" xfId="613" applyNumberFormat="1" applyFont="1" applyFill="1" applyBorder="1" applyAlignment="1">
      <alignment vertical="center" wrapText="1"/>
    </xf>
    <xf numFmtId="0" fontId="30" fillId="3" borderId="0" xfId="613" applyFont="1" applyFill="1" applyBorder="1" applyAlignment="1">
      <alignment vertical="center" wrapText="1"/>
    </xf>
    <xf numFmtId="0" fontId="7" fillId="0" borderId="13" xfId="601" applyNumberFormat="1" applyFont="1" applyBorder="1" applyAlignment="1">
      <alignment horizontal="right" wrapText="1"/>
    </xf>
    <xf numFmtId="0" fontId="38" fillId="3" borderId="13" xfId="601" applyNumberFormat="1" applyFont="1" applyFill="1" applyBorder="1" applyAlignment="1">
      <alignment horizontal="right" wrapText="1"/>
    </xf>
    <xf numFmtId="0" fontId="7" fillId="3" borderId="13" xfId="601" applyNumberFormat="1" applyFont="1" applyFill="1" applyBorder="1" applyAlignment="1">
      <alignment horizontal="right" wrapText="1"/>
    </xf>
    <xf numFmtId="0" fontId="19" fillId="0" borderId="0" xfId="604" applyFont="1" applyBorder="1" applyAlignment="1">
      <alignment horizontal="center" vertical="center"/>
    </xf>
    <xf numFmtId="0" fontId="43" fillId="3" borderId="0" xfId="604" applyFont="1" applyFill="1" applyBorder="1" applyAlignment="1">
      <alignment horizontal="center" vertical="center"/>
    </xf>
    <xf numFmtId="0" fontId="19" fillId="3" borderId="0" xfId="604" applyFont="1" applyFill="1" applyBorder="1" applyAlignment="1">
      <alignment horizontal="center" vertical="center"/>
    </xf>
    <xf numFmtId="0" fontId="18" fillId="0" borderId="13" xfId="604" applyFont="1" applyBorder="1" applyAlignment="1">
      <alignment horizontal="right" vertical="center" wrapText="1"/>
    </xf>
    <xf numFmtId="0" fontId="33" fillId="3" borderId="13" xfId="604" applyFont="1" applyFill="1" applyBorder="1" applyAlignment="1">
      <alignment horizontal="right" vertical="center" wrapText="1"/>
    </xf>
    <xf numFmtId="0" fontId="30" fillId="0" borderId="0" xfId="613" applyFont="1" applyBorder="1" applyAlignment="1">
      <alignment vertical="center" wrapText="1"/>
    </xf>
    <xf numFmtId="0" fontId="19" fillId="0" borderId="0" xfId="601" applyFont="1" applyAlignment="1">
      <alignment horizontal="center" vertical="center"/>
    </xf>
    <xf numFmtId="0" fontId="43" fillId="3" borderId="0" xfId="601" applyFont="1" applyFill="1" applyAlignment="1">
      <alignment horizontal="center" vertical="center"/>
    </xf>
    <xf numFmtId="0" fontId="19" fillId="3" borderId="0" xfId="601" applyFont="1" applyFill="1" applyAlignment="1">
      <alignment horizontal="center" vertical="center"/>
    </xf>
    <xf numFmtId="0" fontId="45" fillId="3" borderId="13" xfId="601" applyFont="1" applyFill="1" applyBorder="1" applyAlignment="1">
      <alignment horizontal="right" vertical="center"/>
    </xf>
    <xf numFmtId="0" fontId="44" fillId="3" borderId="13" xfId="601" applyFont="1" applyFill="1" applyBorder="1" applyAlignment="1">
      <alignment horizontal="right" vertical="center"/>
    </xf>
    <xf numFmtId="0" fontId="44" fillId="0" borderId="2" xfId="611" applyFont="1" applyFill="1" applyBorder="1" applyAlignment="1">
      <alignment horizontal="left" vertical="center" wrapText="1"/>
    </xf>
    <xf numFmtId="0" fontId="44" fillId="0" borderId="2" xfId="0" applyFont="1" applyFill="1" applyBorder="1" applyAlignment="1">
      <alignment horizontal="left" vertical="center" wrapText="1"/>
    </xf>
    <xf numFmtId="0" fontId="46" fillId="3" borderId="2" xfId="0" applyFont="1" applyFill="1" applyBorder="1" applyAlignment="1">
      <alignment horizontal="left" vertical="center" wrapText="1"/>
    </xf>
    <xf numFmtId="0" fontId="44" fillId="3" borderId="2" xfId="0" applyFont="1" applyFill="1" applyBorder="1" applyAlignment="1">
      <alignment horizontal="left" vertical="center" wrapText="1"/>
    </xf>
    <xf numFmtId="0" fontId="12" fillId="0" borderId="0" xfId="499" applyFont="1" applyAlignment="1">
      <alignment horizontal="right" vertical="center" wrapText="1"/>
    </xf>
    <xf numFmtId="0" fontId="17" fillId="0" borderId="4" xfId="612" applyFont="1" applyBorder="1" applyAlignment="1">
      <alignment horizontal="center" vertical="center"/>
    </xf>
    <xf numFmtId="0" fontId="17" fillId="0" borderId="28" xfId="612" applyFont="1" applyBorder="1" applyAlignment="1">
      <alignment horizontal="center" vertical="center"/>
    </xf>
    <xf numFmtId="0" fontId="5" fillId="0" borderId="25" xfId="0" applyFont="1" applyBorder="1" applyAlignment="1">
      <alignment horizontal="center" vertical="center"/>
    </xf>
    <xf numFmtId="0" fontId="17" fillId="0" borderId="1" xfId="612" applyFont="1" applyBorder="1" applyAlignment="1">
      <alignment horizontal="center" vertical="center"/>
    </xf>
    <xf numFmtId="0" fontId="24" fillId="2" borderId="0" xfId="0" applyNumberFormat="1" applyFont="1" applyFill="1" applyBorder="1" applyAlignment="1" applyProtection="1">
      <alignment horizontal="center" vertical="center"/>
    </xf>
    <xf numFmtId="186" fontId="19" fillId="3" borderId="0" xfId="614" applyNumberFormat="1" applyFont="1" applyFill="1" applyAlignment="1">
      <alignment horizontal="center" vertical="center"/>
    </xf>
    <xf numFmtId="186" fontId="19" fillId="0" borderId="0" xfId="614" applyNumberFormat="1" applyFont="1" applyAlignment="1">
      <alignment horizontal="center" vertical="center"/>
    </xf>
    <xf numFmtId="0" fontId="16" fillId="0" borderId="2" xfId="613" applyFont="1" applyBorder="1" applyAlignment="1">
      <alignment horizontal="left" vertical="center" wrapText="1"/>
    </xf>
    <xf numFmtId="186" fontId="18" fillId="3" borderId="2" xfId="613" applyNumberFormat="1" applyFont="1" applyFill="1" applyBorder="1" applyAlignment="1">
      <alignment horizontal="center" vertical="center" wrapText="1"/>
    </xf>
    <xf numFmtId="186" fontId="18" fillId="0" borderId="2" xfId="613" applyNumberFormat="1" applyFont="1" applyBorder="1" applyAlignment="1">
      <alignment horizontal="left" vertical="center" wrapText="1"/>
    </xf>
    <xf numFmtId="0" fontId="18" fillId="0" borderId="2" xfId="613" applyFont="1" applyBorder="1" applyAlignment="1">
      <alignment horizontal="left" vertical="center" wrapText="1"/>
    </xf>
    <xf numFmtId="0" fontId="19" fillId="0" borderId="0" xfId="614" applyFont="1" applyFill="1" applyBorder="1" applyAlignment="1">
      <alignment horizontal="center" vertical="center"/>
    </xf>
    <xf numFmtId="186" fontId="43" fillId="0" borderId="0" xfId="614" applyNumberFormat="1" applyFont="1" applyFill="1" applyBorder="1" applyAlignment="1">
      <alignment horizontal="center" vertical="center"/>
    </xf>
    <xf numFmtId="0" fontId="19" fillId="0" borderId="0" xfId="0" applyFont="1" applyAlignment="1">
      <alignment horizontal="center" vertical="center"/>
    </xf>
    <xf numFmtId="0" fontId="18" fillId="0" borderId="1" xfId="242" applyNumberFormat="1" applyFont="1" applyBorder="1" applyAlignment="1">
      <alignment horizontal="center" vertical="center"/>
    </xf>
    <xf numFmtId="186" fontId="18" fillId="3" borderId="2" xfId="613" applyNumberFormat="1" applyFont="1" applyFill="1" applyBorder="1" applyAlignment="1">
      <alignment horizontal="left" vertical="center" wrapText="1"/>
    </xf>
    <xf numFmtId="0" fontId="22" fillId="0" borderId="0" xfId="374" applyNumberFormat="1" applyFont="1" applyFill="1" applyAlignment="1" applyProtection="1">
      <alignment horizontal="center" vertical="center"/>
    </xf>
    <xf numFmtId="0" fontId="16" fillId="2" borderId="13" xfId="374" applyNumberFormat="1" applyFont="1" applyFill="1" applyBorder="1" applyAlignment="1" applyProtection="1">
      <alignment horizontal="right" vertical="center"/>
    </xf>
    <xf numFmtId="176" fontId="6" fillId="2" borderId="4" xfId="374" applyNumberFormat="1" applyFont="1" applyFill="1" applyBorder="1" applyAlignment="1" applyProtection="1">
      <alignment horizontal="center" vertical="center"/>
    </xf>
    <xf numFmtId="176" fontId="6" fillId="2" borderId="28" xfId="374" applyNumberFormat="1" applyFont="1" applyFill="1" applyBorder="1" applyAlignment="1" applyProtection="1">
      <alignment horizontal="center" vertical="center"/>
    </xf>
    <xf numFmtId="176" fontId="6" fillId="2" borderId="25" xfId="374" applyNumberFormat="1" applyFont="1" applyFill="1" applyBorder="1" applyAlignment="1" applyProtection="1">
      <alignment horizontal="center" vertical="center"/>
    </xf>
    <xf numFmtId="176" fontId="0" fillId="2" borderId="1" xfId="374" applyNumberFormat="1" applyFont="1" applyFill="1" applyBorder="1" applyAlignment="1" applyProtection="1">
      <alignment horizontal="center" vertical="center"/>
    </xf>
    <xf numFmtId="0" fontId="23" fillId="2" borderId="3" xfId="374" applyNumberFormat="1" applyFont="1" applyFill="1" applyBorder="1" applyAlignment="1" applyProtection="1">
      <alignment horizontal="center" vertical="center"/>
    </xf>
    <xf numFmtId="0" fontId="23" fillId="2" borderId="29" xfId="374" applyNumberFormat="1" applyFont="1" applyFill="1" applyBorder="1" applyAlignment="1" applyProtection="1">
      <alignment horizontal="center" vertical="center"/>
    </xf>
    <xf numFmtId="0" fontId="23" fillId="2" borderId="21" xfId="374" applyNumberFormat="1" applyFont="1" applyFill="1" applyBorder="1" applyAlignment="1" applyProtection="1">
      <alignment horizontal="center" vertical="center"/>
    </xf>
    <xf numFmtId="0" fontId="31" fillId="2" borderId="3" xfId="374" applyNumberFormat="1" applyFont="1" applyFill="1" applyBorder="1" applyAlignment="1" applyProtection="1">
      <alignment horizontal="center" vertical="center"/>
    </xf>
    <xf numFmtId="0" fontId="31" fillId="2" borderId="29" xfId="374" applyNumberFormat="1" applyFont="1" applyFill="1" applyBorder="1" applyAlignment="1" applyProtection="1">
      <alignment horizontal="center" vertical="center"/>
    </xf>
    <xf numFmtId="0" fontId="31" fillId="2" borderId="21" xfId="374" applyNumberFormat="1" applyFont="1" applyFill="1" applyBorder="1" applyAlignment="1" applyProtection="1">
      <alignment horizontal="center" vertical="center"/>
    </xf>
    <xf numFmtId="176" fontId="6" fillId="2" borderId="3" xfId="374" applyNumberFormat="1" applyFont="1" applyFill="1" applyBorder="1" applyAlignment="1" applyProtection="1">
      <alignment horizontal="center" vertical="center"/>
    </xf>
    <xf numFmtId="176" fontId="6" fillId="2" borderId="21" xfId="374" applyNumberFormat="1" applyFont="1" applyFill="1" applyBorder="1" applyAlignment="1" applyProtection="1">
      <alignment horizontal="center" vertical="center"/>
    </xf>
    <xf numFmtId="0" fontId="24" fillId="0" borderId="0" xfId="520" applyFont="1" applyFill="1" applyAlignment="1">
      <alignment horizontal="center" vertical="center"/>
    </xf>
    <xf numFmtId="0" fontId="21" fillId="0" borderId="2" xfId="613" applyFont="1" applyBorder="1" applyAlignment="1">
      <alignment horizontal="left" vertical="center" wrapText="1"/>
    </xf>
    <xf numFmtId="0" fontId="30" fillId="0" borderId="2" xfId="613" applyFont="1" applyBorder="1" applyAlignment="1">
      <alignment horizontal="left" vertical="center" wrapText="1"/>
    </xf>
    <xf numFmtId="0" fontId="21" fillId="3" borderId="2" xfId="613" applyFont="1" applyFill="1" applyBorder="1" applyAlignment="1">
      <alignment vertical="center" wrapText="1"/>
    </xf>
    <xf numFmtId="0" fontId="35" fillId="0" borderId="2" xfId="613" applyFont="1" applyBorder="1" applyAlignment="1">
      <alignment vertical="center" wrapText="1"/>
    </xf>
    <xf numFmtId="0" fontId="21" fillId="3" borderId="0" xfId="613" applyFont="1" applyFill="1" applyBorder="1" applyAlignment="1">
      <alignment vertical="center" wrapText="1"/>
    </xf>
    <xf numFmtId="0" fontId="21" fillId="0" borderId="0" xfId="613" applyFont="1" applyFill="1" applyBorder="1" applyAlignment="1">
      <alignment horizontal="left" wrapText="1"/>
    </xf>
    <xf numFmtId="0" fontId="19" fillId="0" borderId="0" xfId="0" applyFont="1" applyBorder="1" applyAlignment="1">
      <alignment horizontal="center" vertical="center"/>
    </xf>
    <xf numFmtId="0" fontId="20" fillId="0" borderId="1" xfId="0" applyFont="1" applyBorder="1" applyAlignment="1">
      <alignment horizontal="center" vertical="center"/>
    </xf>
    <xf numFmtId="0" fontId="21" fillId="0" borderId="0" xfId="0" applyFont="1" applyFill="1" applyBorder="1" applyAlignment="1">
      <alignment horizontal="left" vertical="center"/>
    </xf>
    <xf numFmtId="186" fontId="19" fillId="0" borderId="0" xfId="0" applyNumberFormat="1" applyFont="1" applyAlignment="1">
      <alignment horizontal="center" vertical="center"/>
    </xf>
    <xf numFmtId="186" fontId="21" fillId="0" borderId="0" xfId="0" applyNumberFormat="1" applyFont="1" applyAlignment="1">
      <alignment horizontal="right" vertical="center" wrapText="1"/>
    </xf>
    <xf numFmtId="186" fontId="21" fillId="0" borderId="1" xfId="0" applyNumberFormat="1" applyFont="1" applyBorder="1" applyAlignment="1">
      <alignment horizontal="center" vertical="center"/>
    </xf>
    <xf numFmtId="0" fontId="21" fillId="0" borderId="3" xfId="0" applyFont="1" applyBorder="1" applyAlignment="1">
      <alignment horizontal="center" vertical="center"/>
    </xf>
    <xf numFmtId="0" fontId="21" fillId="0" borderId="21" xfId="0" applyFont="1" applyBorder="1" applyAlignment="1">
      <alignment vertical="center"/>
    </xf>
    <xf numFmtId="0" fontId="21" fillId="0" borderId="20" xfId="0" applyNumberFormat="1" applyFont="1" applyFill="1" applyBorder="1" applyAlignment="1" applyProtection="1">
      <alignment horizontal="left" vertical="center" wrapText="1"/>
    </xf>
    <xf numFmtId="0" fontId="115" fillId="2" borderId="0" xfId="0" applyNumberFormat="1" applyFont="1" applyFill="1" applyBorder="1" applyAlignment="1" applyProtection="1">
      <alignment horizontal="center" vertical="center"/>
    </xf>
    <xf numFmtId="0" fontId="24" fillId="2" borderId="0" xfId="521" applyNumberFormat="1" applyFont="1" applyFill="1" applyBorder="1" applyAlignment="1" applyProtection="1">
      <alignment horizontal="center" vertical="center"/>
    </xf>
    <xf numFmtId="0" fontId="13" fillId="2" borderId="0" xfId="521" applyNumberFormat="1" applyFont="1" applyFill="1" applyBorder="1" applyAlignment="1" applyProtection="1">
      <alignment horizontal="left" vertical="center" wrapText="1"/>
    </xf>
    <xf numFmtId="0" fontId="16" fillId="0" borderId="0" xfId="0" applyFont="1" applyAlignment="1">
      <alignment horizontal="left" wrapText="1"/>
    </xf>
    <xf numFmtId="0" fontId="16" fillId="0" borderId="0" xfId="0" applyFont="1" applyAlignment="1">
      <alignment horizontal="left"/>
    </xf>
    <xf numFmtId="0" fontId="24" fillId="2" borderId="0" xfId="27" applyNumberFormat="1" applyFont="1" applyFill="1" applyBorder="1" applyAlignment="1" applyProtection="1">
      <alignment horizontal="center" vertical="center"/>
    </xf>
    <xf numFmtId="0" fontId="16" fillId="2" borderId="0" xfId="0" applyNumberFormat="1" applyFont="1" applyFill="1" applyBorder="1" applyAlignment="1" applyProtection="1">
      <alignment horizontal="left" vertical="center" wrapText="1"/>
    </xf>
    <xf numFmtId="0" fontId="17" fillId="2" borderId="8" xfId="0" applyNumberFormat="1" applyFont="1" applyFill="1" applyBorder="1" applyAlignment="1" applyProtection="1">
      <alignment horizontal="center" vertical="center"/>
    </xf>
    <xf numFmtId="0" fontId="17" fillId="2" borderId="11" xfId="0" applyNumberFormat="1" applyFont="1" applyFill="1" applyBorder="1" applyAlignment="1" applyProtection="1">
      <alignment horizontal="center" vertical="center"/>
    </xf>
    <xf numFmtId="0" fontId="17" fillId="2" borderId="2" xfId="0" applyNumberFormat="1" applyFont="1" applyFill="1" applyBorder="1" applyAlignment="1" applyProtection="1">
      <alignment horizontal="center" vertical="center"/>
    </xf>
    <xf numFmtId="0" fontId="17" fillId="2" borderId="13" xfId="0" applyNumberFormat="1" applyFont="1" applyFill="1" applyBorder="1" applyAlignment="1" applyProtection="1">
      <alignment horizontal="center" vertical="center"/>
    </xf>
    <xf numFmtId="0" fontId="19" fillId="2" borderId="0" xfId="0" applyNumberFormat="1" applyFont="1" applyFill="1" applyBorder="1" applyAlignment="1" applyProtection="1">
      <alignment horizontal="center" vertical="center"/>
    </xf>
    <xf numFmtId="0" fontId="17" fillId="2" borderId="9" xfId="0" applyNumberFormat="1" applyFont="1" applyFill="1" applyBorder="1" applyAlignment="1" applyProtection="1">
      <alignment horizontal="center" vertical="center"/>
    </xf>
    <xf numFmtId="0" fontId="17" fillId="2" borderId="10"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5"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xf>
    <xf numFmtId="0" fontId="4" fillId="2" borderId="0" xfId="0" applyNumberFormat="1" applyFont="1" applyFill="1" applyBorder="1" applyAlignment="1" applyProtection="1">
      <alignment horizontal="center" vertical="center"/>
    </xf>
    <xf numFmtId="0" fontId="22" fillId="0" borderId="0" xfId="0" applyNumberFormat="1" applyFont="1" applyBorder="1" applyAlignment="1">
      <alignment horizontal="center" vertical="center"/>
    </xf>
    <xf numFmtId="0" fontId="2" fillId="0" borderId="1" xfId="0" applyFont="1" applyBorder="1" applyAlignment="1">
      <alignment horizontal="left" vertical="center" wrapText="1"/>
    </xf>
    <xf numFmtId="0" fontId="15" fillId="0" borderId="0" xfId="0" applyFont="1" applyAlignment="1">
      <alignment horizontal="center" vertical="center"/>
    </xf>
    <xf numFmtId="0" fontId="15" fillId="0" borderId="0" xfId="0" applyFont="1" applyBorder="1" applyAlignment="1">
      <alignment horizontal="center" vertical="center"/>
    </xf>
    <xf numFmtId="0" fontId="10" fillId="0" borderId="0" xfId="811" applyFont="1" applyAlignment="1">
      <alignment horizontal="center" vertical="center"/>
    </xf>
    <xf numFmtId="0" fontId="11" fillId="0" borderId="0" xfId="811" applyFont="1" applyAlignment="1">
      <alignment horizontal="center" vertical="center"/>
    </xf>
    <xf numFmtId="0" fontId="12" fillId="0" borderId="2" xfId="811" applyFont="1" applyBorder="1" applyAlignment="1">
      <alignment horizontal="left" vertical="center"/>
    </xf>
    <xf numFmtId="0" fontId="14" fillId="0" borderId="2" xfId="811" applyFont="1" applyBorder="1" applyAlignment="1">
      <alignment horizontal="left" vertical="center"/>
    </xf>
    <xf numFmtId="0" fontId="1" fillId="0" borderId="0" xfId="813" applyFont="1" applyFill="1" applyAlignment="1">
      <alignment horizontal="center" vertical="center" wrapText="1"/>
    </xf>
    <xf numFmtId="0" fontId="112" fillId="0" borderId="2" xfId="810" applyBorder="1" applyAlignment="1">
      <alignment horizontal="left" vertical="center" wrapText="1"/>
    </xf>
    <xf numFmtId="0" fontId="112" fillId="0" borderId="0" xfId="810" applyAlignment="1">
      <alignment horizontal="left" vertical="center" wrapText="1"/>
    </xf>
    <xf numFmtId="0" fontId="2" fillId="0" borderId="2" xfId="0" applyFont="1" applyBorder="1" applyAlignment="1">
      <alignment horizontal="left" vertical="center" wrapText="1"/>
    </xf>
    <xf numFmtId="0" fontId="2" fillId="0" borderId="0" xfId="0" applyFont="1" applyAlignment="1">
      <alignment horizontal="left" vertical="center" wrapText="1"/>
    </xf>
  </cellXfs>
  <cellStyles count="816">
    <cellStyle name="_2015年市本级财力测算(12.11)" xfId="17"/>
    <cellStyle name="_ET_STYLE_NoName_00_" xfId="64"/>
    <cellStyle name="_邵阳" xfId="40"/>
    <cellStyle name="0,0_x000d__x000a_NA_x000d__x000a_" xfId="67"/>
    <cellStyle name="20% - 强调文字颜色 1 2" xfId="68"/>
    <cellStyle name="20% - 强调文字颜色 1 2 2" xfId="71"/>
    <cellStyle name="20% - 强调文字颜色 1 2 3" xfId="76"/>
    <cellStyle name="20% - 强调文字颜色 1 2 4" xfId="81"/>
    <cellStyle name="20% - 强调文字颜色 1 2 4 2" xfId="87"/>
    <cellStyle name="20% - 强调文字颜色 1 2 4_2017年人大参阅资料（代表大会-定）1.14" xfId="94"/>
    <cellStyle name="20% - 强调文字颜色 1 2_2017年人大参阅资料（代表大会-定）1.14" xfId="96"/>
    <cellStyle name="20% - 强调文字颜色 1 3" xfId="97"/>
    <cellStyle name="20% - 强调文字颜色 1 3 2" xfId="103"/>
    <cellStyle name="20% - 强调文字颜色 1 3 3" xfId="108"/>
    <cellStyle name="20% - 强调文字颜色 1 3_2017年人大参阅资料（代表大会-定）1.14" xfId="113"/>
    <cellStyle name="20% - 强调文字颜色 1 4" xfId="114"/>
    <cellStyle name="20% - 强调文字颜色 1 5" xfId="115"/>
    <cellStyle name="20% - 强调文字颜色 2 2" xfId="116"/>
    <cellStyle name="20% - 强调文字颜色 2 2 2" xfId="10"/>
    <cellStyle name="20% - 强调文字颜色 2 2 3" xfId="117"/>
    <cellStyle name="20% - 强调文字颜色 2 2 4" xfId="119"/>
    <cellStyle name="20% - 强调文字颜色 2 2 4 2" xfId="122"/>
    <cellStyle name="20% - 强调文字颜色 2 2 4_2017年人大参阅资料（代表大会-定）1.14" xfId="51"/>
    <cellStyle name="20% - 强调文字颜色 2 2_2017年人大参阅资料（代表大会-定）1.14" xfId="72"/>
    <cellStyle name="20% - 强调文字颜色 2 3" xfId="123"/>
    <cellStyle name="20% - 强调文字颜色 2 3 2" xfId="124"/>
    <cellStyle name="20% - 强调文字颜色 2 3 3" xfId="125"/>
    <cellStyle name="20% - 强调文字颜色 2 3_2017年人大参阅资料（代表大会-定）1.14" xfId="128"/>
    <cellStyle name="20% - 强调文字颜色 2 4" xfId="110"/>
    <cellStyle name="20% - 强调文字颜色 2 5" xfId="130"/>
    <cellStyle name="20% - 强调文字颜色 3 2" xfId="69"/>
    <cellStyle name="20% - 强调文字颜色 3 2 2" xfId="127"/>
    <cellStyle name="20% - 强调文字颜色 3 2 3" xfId="131"/>
    <cellStyle name="20% - 强调文字颜色 3 2 4" xfId="132"/>
    <cellStyle name="20% - 强调文字颜色 3 2 4 2" xfId="133"/>
    <cellStyle name="20% - 强调文字颜色 3 2 4_2017年人大参阅资料（代表大会-定）1.14" xfId="134"/>
    <cellStyle name="20% - 强调文字颜色 3 2_2017年人大参阅资料（代表大会-定）1.14" xfId="136"/>
    <cellStyle name="20% - 强调文字颜色 3 3" xfId="38"/>
    <cellStyle name="20% - 强调文字颜色 3 3 2" xfId="48"/>
    <cellStyle name="20% - 强调文字颜色 3 3 3" xfId="88"/>
    <cellStyle name="20% - 强调文字颜色 3 3_2017年人大参阅资料（代表大会-定）1.14" xfId="140"/>
    <cellStyle name="20% - 强调文字颜色 3 4" xfId="78"/>
    <cellStyle name="20% - 强调文字颜色 3 5" xfId="62"/>
    <cellStyle name="20% - 强调文字颜色 4 2" xfId="98"/>
    <cellStyle name="20% - 强调文字颜色 4 2 2" xfId="54"/>
    <cellStyle name="20% - 强调文字颜色 4 2 3" xfId="85"/>
    <cellStyle name="20% - 强调文字颜色 4 2 4" xfId="142"/>
    <cellStyle name="20% - 强调文字颜色 4 2 4 2" xfId="56"/>
    <cellStyle name="20% - 强调文字颜色 4 2 4_2017年人大参阅资料（代表大会-定）1.14" xfId="59"/>
    <cellStyle name="20% - 强调文字颜色 4 2_2017年人大参阅资料（代表大会-定）1.14" xfId="118"/>
    <cellStyle name="20% - 强调文字颜色 4 3" xfId="105"/>
    <cellStyle name="20% - 强调文字颜色 4 3 2" xfId="143"/>
    <cellStyle name="20% - 强调文字颜色 4 3 3" xfId="144"/>
    <cellStyle name="20% - 强调文字颜色 4 3_2017年人大参阅资料（代表大会-定）1.14" xfId="82"/>
    <cellStyle name="20% - 强调文字颜色 4 4" xfId="138"/>
    <cellStyle name="20% - 强调文字颜色 4 5" xfId="12"/>
    <cellStyle name="20% - 强调文字颜色 5 2" xfId="146"/>
    <cellStyle name="20% - 强调文字颜色 5 2 2" xfId="147"/>
    <cellStyle name="20% - 强调文字颜色 5 2 3" xfId="148"/>
    <cellStyle name="20% - 强调文字颜色 5 2 3 2" xfId="149"/>
    <cellStyle name="20% - 强调文字颜色 5 2 3_2017年人大参阅资料（代表大会-定）1.14" xfId="150"/>
    <cellStyle name="20% - 强调文字颜色 5 2_2017年人大参阅资料（代表大会-定）1.14" xfId="151"/>
    <cellStyle name="20% - 强调文字颜色 5 3" xfId="152"/>
    <cellStyle name="20% - 强调文字颜色 5 3 2" xfId="154"/>
    <cellStyle name="20% - 强调文字颜色 5 3 3" xfId="20"/>
    <cellStyle name="20% - 强调文字颜色 5 3_2017年人大参阅资料（代表大会-定）1.14" xfId="157"/>
    <cellStyle name="20% - 强调文字颜色 5 4" xfId="159"/>
    <cellStyle name="20% - 强调文字颜色 5 5" xfId="164"/>
    <cellStyle name="20% - 强调文字颜色 6 2" xfId="167"/>
    <cellStyle name="20% - 强调文字颜色 6 2 2" xfId="168"/>
    <cellStyle name="20% - 强调文字颜色 6 2 3" xfId="174"/>
    <cellStyle name="20% - 强调文字颜色 6 2 3 2" xfId="176"/>
    <cellStyle name="20% - 强调文字颜色 6 2 3_2017年人大参阅资料（代表大会-定）1.14" xfId="5"/>
    <cellStyle name="20% - 强调文字颜色 6 2_2017年人大参阅资料（代表大会-定）1.14" xfId="180"/>
    <cellStyle name="20% - 强调文字颜色 6 3" xfId="181"/>
    <cellStyle name="20% - 强调文字颜色 6 3 2" xfId="183"/>
    <cellStyle name="20% - 强调文字颜色 6 3 3" xfId="184"/>
    <cellStyle name="20% - 强调文字颜色 6 3 4" xfId="187"/>
    <cellStyle name="20% - 强调文字颜色 6 3_2017年人大参阅资料（代表大会-定）1.14" xfId="188"/>
    <cellStyle name="20% - 强调文字颜色 6 4" xfId="156"/>
    <cellStyle name="20% - 强调文字颜色 6 5" xfId="192"/>
    <cellStyle name="40% - 强调文字颜色 1 2" xfId="194"/>
    <cellStyle name="40% - 强调文字颜色 1 2 2" xfId="195"/>
    <cellStyle name="40% - 强调文字颜色 1 2 3" xfId="196"/>
    <cellStyle name="40% - 强调文字颜色 1 2 4" xfId="197"/>
    <cellStyle name="40% - 强调文字颜色 1 2 4 2" xfId="1"/>
    <cellStyle name="40% - 强调文字颜色 1 2 4_2017年人大参阅资料（代表大会-定）1.14" xfId="199"/>
    <cellStyle name="40% - 强调文字颜色 1 2_2017年人大参阅资料（代表大会-定）1.14" xfId="8"/>
    <cellStyle name="40% - 强调文字颜色 1 3" xfId="202"/>
    <cellStyle name="40% - 强调文字颜色 1 3 2" xfId="203"/>
    <cellStyle name="40% - 强调文字颜色 1 3 3" xfId="204"/>
    <cellStyle name="40% - 强调文字颜色 1 3 4" xfId="205"/>
    <cellStyle name="40% - 强调文字颜色 1 3_2017年人大参阅资料（代表大会-定）1.14" xfId="206"/>
    <cellStyle name="40% - 强调文字颜色 1 4" xfId="208"/>
    <cellStyle name="40% - 强调文字颜色 1 5" xfId="210"/>
    <cellStyle name="40% - 强调文字颜色 2 2" xfId="75"/>
    <cellStyle name="40% - 强调文字颜色 2 2 2" xfId="211"/>
    <cellStyle name="40% - 强调文字颜色 2 2 3" xfId="212"/>
    <cellStyle name="40% - 强调文字颜色 2 2 3 2" xfId="213"/>
    <cellStyle name="40% - 强调文字颜色 2 2 3_2017年人大参阅资料（代表大会-定）1.14" xfId="215"/>
    <cellStyle name="40% - 强调文字颜色 2 2_2017年人大参阅资料（代表大会-定）1.14" xfId="219"/>
    <cellStyle name="40% - 强调文字颜色 2 3" xfId="80"/>
    <cellStyle name="40% - 强调文字颜色 2 3 2" xfId="86"/>
    <cellStyle name="40% - 强调文字颜色 2 3 3" xfId="220"/>
    <cellStyle name="40% - 强调文字颜色 2 3 4" xfId="221"/>
    <cellStyle name="40% - 强调文字颜色 2 3_2017年人大参阅资料（代表大会-定）1.14" xfId="93"/>
    <cellStyle name="40% - 强调文字颜色 2 4" xfId="223"/>
    <cellStyle name="40% - 强调文字颜色 2 5" xfId="225"/>
    <cellStyle name="40% - 强调文字颜色 3 2" xfId="107"/>
    <cellStyle name="40% - 强调文字颜色 3 2 2" xfId="227"/>
    <cellStyle name="40% - 强调文字颜色 3 2 3" xfId="228"/>
    <cellStyle name="40% - 强调文字颜色 3 2 4" xfId="230"/>
    <cellStyle name="40% - 强调文字颜色 3 2 4 2" xfId="231"/>
    <cellStyle name="40% - 强调文字颜色 3 2 4_2017年人大参阅资料（代表大会-定）1.14" xfId="34"/>
    <cellStyle name="40% - 强调文字颜色 3 2_2017年人大参阅资料（代表大会-定）1.14" xfId="43"/>
    <cellStyle name="40% - 强调文字颜色 3 3" xfId="233"/>
    <cellStyle name="40% - 强调文字颜色 3 3 2" xfId="234"/>
    <cellStyle name="40% - 强调文字颜色 3 3 3" xfId="26"/>
    <cellStyle name="40% - 强调文字颜色 3 3_2017年人大参阅资料（代表大会-定）1.14" xfId="163"/>
    <cellStyle name="40% - 强调文字颜色 3 4" xfId="237"/>
    <cellStyle name="40% - 强调文字颜色 3 5" xfId="239"/>
    <cellStyle name="40% - 强调文字颜色 4 2" xfId="29"/>
    <cellStyle name="40% - 强调文字颜色 4 2 2" xfId="243"/>
    <cellStyle name="40% - 强调文字颜色 4 2 3" xfId="244"/>
    <cellStyle name="40% - 强调文字颜色 4 2 4" xfId="245"/>
    <cellStyle name="40% - 强调文字颜色 4 2 4 2" xfId="246"/>
    <cellStyle name="40% - 强调文字颜色 4 2 4_2017年人大参阅资料（代表大会-定）1.14" xfId="247"/>
    <cellStyle name="40% - 强调文字颜色 4 2_2017年人大参阅资料（代表大会-定）1.14" xfId="249"/>
    <cellStyle name="40% - 强调文字颜色 4 3" xfId="251"/>
    <cellStyle name="40% - 强调文字颜色 4 3 2" xfId="39"/>
    <cellStyle name="40% - 强调文字颜色 4 3 3" xfId="41"/>
    <cellStyle name="40% - 强调文字颜色 4 3 4" xfId="6"/>
    <cellStyle name="40% - 强调文字颜色 4 3_2017年人大参阅资料（代表大会-定）1.14" xfId="252"/>
    <cellStyle name="40% - 强调文字颜色 4 4" xfId="172"/>
    <cellStyle name="40% - 强调文字颜色 4 5" xfId="173"/>
    <cellStyle name="40% - 强调文字颜色 5 2" xfId="254"/>
    <cellStyle name="40% - 强调文字颜色 5 2 2" xfId="191"/>
    <cellStyle name="40% - 强调文字颜色 5 2 3" xfId="255"/>
    <cellStyle name="40% - 强调文字颜色 5 2 3 2" xfId="256"/>
    <cellStyle name="40% - 强调文字颜色 5 2 3_2017年人大参阅资料（代表大会-定）1.14" xfId="109"/>
    <cellStyle name="40% - 强调文字颜色 5 2_2017年人大参阅资料（代表大会-定）1.14" xfId="258"/>
    <cellStyle name="40% - 强调文字颜色 5 3" xfId="248"/>
    <cellStyle name="40% - 强调文字颜色 5 3 2" xfId="260"/>
    <cellStyle name="40% - 强调文字颜色 5 3 3" xfId="261"/>
    <cellStyle name="40% - 强调文字颜色 5 3 4" xfId="262"/>
    <cellStyle name="40% - 强调文字颜色 5 3_2017年人大参阅资料（代表大会-定）1.14" xfId="263"/>
    <cellStyle name="40% - 强调文字颜色 5 4" xfId="182"/>
    <cellStyle name="40% - 强调文字颜色 5 5" xfId="186"/>
    <cellStyle name="40% - 强调文字颜色 6 2" xfId="179"/>
    <cellStyle name="40% - 强调文字颜色 6 2 2" xfId="267"/>
    <cellStyle name="40% - 强调文字颜色 6 2 3" xfId="269"/>
    <cellStyle name="40% - 强调文字颜色 6 2 4" xfId="270"/>
    <cellStyle name="40% - 强调文字颜色 6 2 4 2" xfId="272"/>
    <cellStyle name="40% - 强调文字颜色 6 2 4_2017年人大参阅资料（代表大会-定）1.14" xfId="273"/>
    <cellStyle name="40% - 强调文字颜色 6 2_2017年人大参阅资料（代表大会-定）1.14" xfId="266"/>
    <cellStyle name="40% - 强调文字颜色 6 3" xfId="274"/>
    <cellStyle name="40% - 强调文字颜色 6 3 2" xfId="275"/>
    <cellStyle name="40% - 强调文字颜色 6 3 3" xfId="276"/>
    <cellStyle name="40% - 强调文字颜色 6 3 4" xfId="278"/>
    <cellStyle name="40% - 强调文字颜色 6 3_2017年人大参阅资料（代表大会-定）1.14" xfId="279"/>
    <cellStyle name="40% - 强调文字颜色 6 4" xfId="280"/>
    <cellStyle name="40% - 强调文字颜色 6 5" xfId="32"/>
    <cellStyle name="60% - 强调文字颜色 1 2" xfId="77"/>
    <cellStyle name="60% - 强调文字颜色 1 2 2" xfId="282"/>
    <cellStyle name="60% - 强调文字颜色 1 2 3" xfId="283"/>
    <cellStyle name="60% - 强调文字颜色 1 2 4" xfId="285"/>
    <cellStyle name="60% - 强调文字颜色 1 2 4 2" xfId="287"/>
    <cellStyle name="60% - 强调文字颜色 1 3" xfId="63"/>
    <cellStyle name="60% - 强调文字颜色 1 3 2" xfId="288"/>
    <cellStyle name="60% - 强调文字颜色 1 3 3" xfId="291"/>
    <cellStyle name="60% - 强调文字颜色 1 3_2017年人大参阅资料（代表大会-定）1.14" xfId="121"/>
    <cellStyle name="60% - 强调文字颜色 2 2" xfId="137"/>
    <cellStyle name="60% - 强调文字颜色 2 2 2" xfId="18"/>
    <cellStyle name="60% - 强调文字颜色 2 2 3" xfId="292"/>
    <cellStyle name="60% - 强调文字颜色 2 2 4" xfId="293"/>
    <cellStyle name="60% - 强调文字颜色 2 2 4 2" xfId="294"/>
    <cellStyle name="60% - 强调文字颜色 2 3" xfId="11"/>
    <cellStyle name="60% - 强调文字颜色 2 3 2" xfId="296"/>
    <cellStyle name="60% - 强调文字颜色 2 3 3" xfId="299"/>
    <cellStyle name="60% - 强调文字颜色 2 3_2017年人大参阅资料（代表大会-定）1.14" xfId="300"/>
    <cellStyle name="60% - 强调文字颜色 3 2" xfId="158"/>
    <cellStyle name="60% - 强调文字颜色 3 2 2" xfId="301"/>
    <cellStyle name="60% - 强调文字颜色 3 2 3" xfId="302"/>
    <cellStyle name="60% - 强调文字颜色 3 2 4" xfId="303"/>
    <cellStyle name="60% - 强调文字颜色 3 2 4 2" xfId="104"/>
    <cellStyle name="60% - 强调文字颜色 3 3" xfId="162"/>
    <cellStyle name="60% - 强调文字颜色 3 3 2" xfId="305"/>
    <cellStyle name="60% - 强调文字颜色 3 3 3" xfId="306"/>
    <cellStyle name="60% - 强调文字颜色 3 3_2017年人大参阅资料（代表大会-定）1.14" xfId="308"/>
    <cellStyle name="60% - 强调文字颜色 4 2" xfId="155"/>
    <cellStyle name="60% - 强调文字颜色 4 2 2" xfId="281"/>
    <cellStyle name="60% - 强调文字颜色 4 2 3" xfId="33"/>
    <cellStyle name="60% - 强调文字颜色 4 2 4" xfId="112"/>
    <cellStyle name="60% - 强调文字颜色 4 2 4 2" xfId="23"/>
    <cellStyle name="60% - 强调文字颜色 4 3" xfId="189"/>
    <cellStyle name="60% - 强调文字颜色 4 3 2" xfId="309"/>
    <cellStyle name="60% - 强调文字颜色 4 3 3" xfId="313"/>
    <cellStyle name="60% - 强调文字颜色 4 3_2017年人大参阅资料（代表大会-定）1.14" xfId="318"/>
    <cellStyle name="60% - 强调文字颜色 5 2" xfId="319"/>
    <cellStyle name="60% - 强调文字颜色 5 2 2" xfId="320"/>
    <cellStyle name="60% - 强调文字颜色 5 2 3" xfId="322"/>
    <cellStyle name="60% - 强调文字颜色 5 2 4" xfId="323"/>
    <cellStyle name="60% - 强调文字颜色 5 2 4 2" xfId="325"/>
    <cellStyle name="60% - 强调文字颜色 5 3" xfId="259"/>
    <cellStyle name="60% - 强调文字颜色 5 3 2" xfId="327"/>
    <cellStyle name="60% - 强调文字颜色 5 3 3" xfId="328"/>
    <cellStyle name="60% - 强调文字颜色 5 3_2017年人大参阅资料（代表大会-定）1.14" xfId="73"/>
    <cellStyle name="60% - 强调文字颜色 6 2" xfId="329"/>
    <cellStyle name="60% - 强调文字颜色 6 2 2" xfId="332"/>
    <cellStyle name="60% - 强调文字颜色 6 2 3" xfId="334"/>
    <cellStyle name="60% - 强调文字颜色 6 2 4" xfId="166"/>
    <cellStyle name="60% - 强调文字颜色 6 2 4 2" xfId="171"/>
    <cellStyle name="60% - 强调文字颜色 6 3" xfId="336"/>
    <cellStyle name="60% - 强调文字颜色 6 3 2" xfId="7"/>
    <cellStyle name="60% - 强调文字颜色 6 3 3" xfId="337"/>
    <cellStyle name="60% - 强调文字颜色 6 3_2017年人大参阅资料（代表大会-定）1.14" xfId="340"/>
    <cellStyle name="Calc Currency (0)" xfId="341"/>
    <cellStyle name="ColLevel_0" xfId="343"/>
    <cellStyle name="gcd" xfId="324"/>
    <cellStyle name="gcd 2" xfId="290"/>
    <cellStyle name="gcd 3" xfId="57"/>
    <cellStyle name="Grey" xfId="345"/>
    <cellStyle name="Header1" xfId="317"/>
    <cellStyle name="Header2" xfId="331"/>
    <cellStyle name="Input [yellow]" xfId="289"/>
    <cellStyle name="Input_2017年人大参阅资料（代表大会-定）1.14" xfId="335"/>
    <cellStyle name="no dec" xfId="185"/>
    <cellStyle name="no dec 2" xfId="346"/>
    <cellStyle name="Normal - Style1" xfId="347"/>
    <cellStyle name="Normal_APR" xfId="153"/>
    <cellStyle name="Percent [2]" xfId="348"/>
    <cellStyle name="RowLevel_0" xfId="326"/>
    <cellStyle name="百分比 2" xfId="350"/>
    <cellStyle name="百分比 2 2" xfId="352"/>
    <cellStyle name="百分比 2 2 2" xfId="353"/>
    <cellStyle name="百分比 2 3" xfId="354"/>
    <cellStyle name="标题 1 2" xfId="355"/>
    <cellStyle name="标题 1 2 2" xfId="356"/>
    <cellStyle name="标题 1 2 3" xfId="357"/>
    <cellStyle name="标题 1 2 4" xfId="358"/>
    <cellStyle name="标题 1 2 4 2" xfId="214"/>
    <cellStyle name="标题 1 3" xfId="359"/>
    <cellStyle name="标题 1 3 2" xfId="360"/>
    <cellStyle name="标题 1 3 3" xfId="363"/>
    <cellStyle name="标题 1 3_2017年人大参阅资料（代表大会-定）1.14" xfId="364"/>
    <cellStyle name="标题 1 4" xfId="366"/>
    <cellStyle name="标题 1 4 2" xfId="44"/>
    <cellStyle name="标题 2 2" xfId="344"/>
    <cellStyle name="标题 2 2 2" xfId="368"/>
    <cellStyle name="标题 2 2 3" xfId="369"/>
    <cellStyle name="标题 2 2 4" xfId="177"/>
    <cellStyle name="标题 2 2 4 2" xfId="264"/>
    <cellStyle name="标题 2 3" xfId="370"/>
    <cellStyle name="标题 2 3 2" xfId="92"/>
    <cellStyle name="标题 2 3 3" xfId="375"/>
    <cellStyle name="标题 2 3_2017年人大参阅资料（代表大会-定）1.14" xfId="46"/>
    <cellStyle name="标题 2 4" xfId="376"/>
    <cellStyle name="标题 2 4 2" xfId="378"/>
    <cellStyle name="标题 3 2" xfId="380"/>
    <cellStyle name="标题 3 2 2" xfId="381"/>
    <cellStyle name="标题 3 2 3" xfId="382"/>
    <cellStyle name="标题 3 2 4" xfId="383"/>
    <cellStyle name="标题 3 2 4 2" xfId="95"/>
    <cellStyle name="标题 3 3" xfId="61"/>
    <cellStyle name="标题 3 3 2" xfId="384"/>
    <cellStyle name="标题 3 3 3" xfId="385"/>
    <cellStyle name="标题 3 3_2017年人大参阅资料（代表大会-定）1.14" xfId="241"/>
    <cellStyle name="标题 3 4" xfId="386"/>
    <cellStyle name="标题 3 4 2" xfId="257"/>
    <cellStyle name="标题 4 2" xfId="218"/>
    <cellStyle name="标题 4 2 2" xfId="66"/>
    <cellStyle name="标题 4 2 3" xfId="387"/>
    <cellStyle name="标题 4 2 4" xfId="388"/>
    <cellStyle name="标题 4 2 4 2" xfId="30"/>
    <cellStyle name="标题 4 3" xfId="390"/>
    <cellStyle name="标题 4 3 2" xfId="391"/>
    <cellStyle name="标题 4 3 3" xfId="392"/>
    <cellStyle name="标题 4 3_2017年人大参阅资料（代表大会-定）1.14" xfId="393"/>
    <cellStyle name="标题 4 4" xfId="240"/>
    <cellStyle name="标题 4 4 2" xfId="394"/>
    <cellStyle name="标题 5" xfId="397"/>
    <cellStyle name="标题 5 2" xfId="398"/>
    <cellStyle name="标题 5 3" xfId="400"/>
    <cellStyle name="标题 6" xfId="402"/>
    <cellStyle name="标题 6 2" xfId="403"/>
    <cellStyle name="标题 6 3" xfId="404"/>
    <cellStyle name="标题 6_2017年人大参阅资料（代表大会-定）1.14" xfId="405"/>
    <cellStyle name="标题 7" xfId="408"/>
    <cellStyle name="标题 7 2" xfId="410"/>
    <cellStyle name="标题 8" xfId="412"/>
    <cellStyle name="标题 9" xfId="414"/>
    <cellStyle name="表标题" xfId="415"/>
    <cellStyle name="表标题 2" xfId="416"/>
    <cellStyle name="表标题 2 2" xfId="31"/>
    <cellStyle name="差 2" xfId="277"/>
    <cellStyle name="差 2 2" xfId="417"/>
    <cellStyle name="差 2 3" xfId="418"/>
    <cellStyle name="差 2 3 2" xfId="35"/>
    <cellStyle name="差 3" xfId="139"/>
    <cellStyle name="差 3 2" xfId="419"/>
    <cellStyle name="差 3 3" xfId="198"/>
    <cellStyle name="差 3_2017年人大参阅资料（代表大会-定）1.14" xfId="399"/>
    <cellStyle name="差 4" xfId="349"/>
    <cellStyle name="差 4 2" xfId="351"/>
    <cellStyle name="差_2015年市本级全口径预算草案 - 副本" xfId="420"/>
    <cellStyle name="差_表一 1" xfId="421"/>
    <cellStyle name="差_表一 1 2" xfId="339"/>
    <cellStyle name="差_表一 1 3" xfId="422"/>
    <cellStyle name="差_表一 1 3 2" xfId="49"/>
    <cellStyle name="差_大通湖" xfId="126"/>
    <cellStyle name="差_德山" xfId="423"/>
    <cellStyle name="差_德山 2" xfId="161"/>
    <cellStyle name="差_德山 3" xfId="424"/>
    <cellStyle name="差_德山 3 2" xfId="425"/>
    <cellStyle name="差_附件2 益阳市市级国有资本经营预算表(4)" xfId="426"/>
    <cellStyle name="差_附件2 益阳市市级国有资本经营预算表(定稿)" xfId="427"/>
    <cellStyle name="差_市本级" xfId="428"/>
    <cellStyle name="差_市本级 2" xfId="429"/>
    <cellStyle name="差_市本级 3" xfId="52"/>
    <cellStyle name="差_市本级 3 2" xfId="406"/>
    <cellStyle name="差_武陵" xfId="338"/>
    <cellStyle name="差_武陵 2" xfId="362"/>
    <cellStyle name="差_武陵 3" xfId="430"/>
    <cellStyle name="差_武陵 3 2" xfId="432"/>
    <cellStyle name="差_湘潭" xfId="226"/>
    <cellStyle name="差_湘潭 2" xfId="229"/>
    <cellStyle name="差_湘潭 3" xfId="433"/>
    <cellStyle name="差_湘潭 3 2" xfId="434"/>
    <cellStyle name="差_岳塘区" xfId="435"/>
    <cellStyle name="差_岳塘区 2" xfId="333"/>
    <cellStyle name="差_岳塘区 3" xfId="165"/>
    <cellStyle name="差_岳塘区 3 2" xfId="170"/>
    <cellStyle name="差_岳阳楼区11年地方财政预算表" xfId="129"/>
    <cellStyle name="差_岳阳楼区11年地方财政预算表 2" xfId="436"/>
    <cellStyle name="差_岳阳楼区11年地方财政预算表 3" xfId="437"/>
    <cellStyle name="差_岳阳楼区11年地方财政预算表 3 2" xfId="438"/>
    <cellStyle name="差_长沙" xfId="439"/>
    <cellStyle name="常规" xfId="0" builtinId="0"/>
    <cellStyle name="常规 10" xfId="441"/>
    <cellStyle name="常规 10 10" xfId="91"/>
    <cellStyle name="常规 10 10 2 2" xfId="443"/>
    <cellStyle name="常规 10 11" xfId="374"/>
    <cellStyle name="常规 10 2" xfId="411"/>
    <cellStyle name="常规 10 2 2" xfId="445"/>
    <cellStyle name="常规 10 2 3" xfId="448"/>
    <cellStyle name="常规 10 2 4" xfId="451"/>
    <cellStyle name="常规 10 2 5" xfId="452"/>
    <cellStyle name="常规 10 3" xfId="413"/>
    <cellStyle name="常规 10 3 2" xfId="453"/>
    <cellStyle name="常规 10 3 3" xfId="454"/>
    <cellStyle name="常规 10 3 4" xfId="455"/>
    <cellStyle name="常规 10 4" xfId="457"/>
    <cellStyle name="常规 10 4 2" xfId="458"/>
    <cellStyle name="常规 10 4 3" xfId="459"/>
    <cellStyle name="常规 10 4 4" xfId="460"/>
    <cellStyle name="常规 10 5" xfId="193"/>
    <cellStyle name="常规 10 6" xfId="200"/>
    <cellStyle name="常规 10 7" xfId="207"/>
    <cellStyle name="常规 10 8" xfId="209"/>
    <cellStyle name="常规 10 9" xfId="461"/>
    <cellStyle name="常规 10_2017年人大参阅资料（代表大会-定）1.14" xfId="47"/>
    <cellStyle name="常规 10_长沙" xfId="42"/>
    <cellStyle name="常规 11" xfId="90"/>
    <cellStyle name="常规 11 2" xfId="462"/>
    <cellStyle name="常规 11 2 2" xfId="442"/>
    <cellStyle name="常规 11 2 3" xfId="463"/>
    <cellStyle name="常规 11 2 4" xfId="464"/>
    <cellStyle name="常规 11 3" xfId="465"/>
    <cellStyle name="常规 11 3 2" xfId="466"/>
    <cellStyle name="常规 11 3 3" xfId="467"/>
    <cellStyle name="常规 11 3 4" xfId="468"/>
    <cellStyle name="常规 11 4" xfId="70"/>
    <cellStyle name="常规 11 4 2" xfId="396"/>
    <cellStyle name="常规 11 4 3" xfId="401"/>
    <cellStyle name="常规 11 4 4" xfId="407"/>
    <cellStyle name="常规 11 5" xfId="74"/>
    <cellStyle name="常规 11 6" xfId="79"/>
    <cellStyle name="常规 11 7" xfId="222"/>
    <cellStyle name="常规 11 8" xfId="224"/>
    <cellStyle name="常规 11 9" xfId="469"/>
    <cellStyle name="常规 11_长沙" xfId="304"/>
    <cellStyle name="常规 12" xfId="373"/>
    <cellStyle name="常规 12 10" xfId="470"/>
    <cellStyle name="常规 12 2" xfId="471"/>
    <cellStyle name="常规 12 2 2" xfId="16"/>
    <cellStyle name="常规 12 2 3" xfId="9"/>
    <cellStyle name="常规 12 2 4" xfId="22"/>
    <cellStyle name="常规 12 2 5" xfId="45"/>
    <cellStyle name="常规 12 3" xfId="472"/>
    <cellStyle name="常规 12 3 2" xfId="135"/>
    <cellStyle name="常规 12 3 3" xfId="473"/>
    <cellStyle name="常规 12 3 4" xfId="474"/>
    <cellStyle name="常规 12 4" xfId="102"/>
    <cellStyle name="常规 12 4 2" xfId="53"/>
    <cellStyle name="常规 12 4 3" xfId="476"/>
    <cellStyle name="常规 12 4 4" xfId="477"/>
    <cellStyle name="常规 12 5" xfId="106"/>
    <cellStyle name="常规 12 6" xfId="232"/>
    <cellStyle name="常规 12 7" xfId="236"/>
    <cellStyle name="常规 12 8" xfId="238"/>
    <cellStyle name="常规 12 9" xfId="478"/>
    <cellStyle name="常规 12_长沙" xfId="480"/>
    <cellStyle name="常规 13" xfId="482"/>
    <cellStyle name="常规 13 2" xfId="483"/>
    <cellStyle name="常规 13 2 2" xfId="365"/>
    <cellStyle name="常规 13 3" xfId="484"/>
    <cellStyle name="常规 13 4" xfId="485"/>
    <cellStyle name="常规 13 5" xfId="28"/>
    <cellStyle name="常规 13 6" xfId="250"/>
    <cellStyle name="常规 13 7" xfId="169"/>
    <cellStyle name="常规 13_长沙" xfId="488"/>
    <cellStyle name="常规 14" xfId="490"/>
    <cellStyle name="常规 14 2" xfId="491"/>
    <cellStyle name="常规 14 3" xfId="492"/>
    <cellStyle name="常规 15" xfId="310"/>
    <cellStyle name="常规 15 2" xfId="493"/>
    <cellStyle name="常规 15 3" xfId="367"/>
    <cellStyle name="常规 16" xfId="314"/>
    <cellStyle name="常规 16 2" xfId="440"/>
    <cellStyle name="常规 16 3" xfId="89"/>
    <cellStyle name="常规 16 4" xfId="371"/>
    <cellStyle name="常规 16 5" xfId="481"/>
    <cellStyle name="常规 16 6" xfId="489"/>
    <cellStyle name="常规 16 7" xfId="312"/>
    <cellStyle name="常规 17" xfId="495"/>
    <cellStyle name="常规 17 2" xfId="83"/>
    <cellStyle name="常规 18" xfId="497"/>
    <cellStyle name="常规 19" xfId="499"/>
    <cellStyle name="常规 19 2" xfId="501"/>
    <cellStyle name="常规 2" xfId="503"/>
    <cellStyle name="常规 2 10" xfId="505"/>
    <cellStyle name="常规 2 11" xfId="409"/>
    <cellStyle name="常规 2 12" xfId="431"/>
    <cellStyle name="常规 2 13" xfId="175"/>
    <cellStyle name="常规 2 14" xfId="507"/>
    <cellStyle name="常规 2 15" xfId="508"/>
    <cellStyle name="常规 2 16" xfId="815"/>
    <cellStyle name="常规 2 2" xfId="509"/>
    <cellStyle name="常规 2 2 2" xfId="479"/>
    <cellStyle name="常规 2 2 3" xfId="50"/>
    <cellStyle name="常规 2 2 4" xfId="2"/>
    <cellStyle name="常规 2 2 4 2" xfId="268"/>
    <cellStyle name="常规 2 2 4_2017年人大参阅资料（代表大会-定）1.14" xfId="510"/>
    <cellStyle name="常规 2 2 5" xfId="307"/>
    <cellStyle name="常规 2 3" xfId="511"/>
    <cellStyle name="常规 2 4" xfId="512"/>
    <cellStyle name="常规 2 4 2" xfId="513"/>
    <cellStyle name="常规 2 5" xfId="514"/>
    <cellStyle name="常规 2 6" xfId="515"/>
    <cellStyle name="常规 2 7" xfId="444"/>
    <cellStyle name="常规 2 8" xfId="447"/>
    <cellStyle name="常规 2 9" xfId="450"/>
    <cellStyle name="常规 2_2012年度湖南省省级国有资本经营预算表" xfId="487"/>
    <cellStyle name="常规 20" xfId="311"/>
    <cellStyle name="常规 21" xfId="315"/>
    <cellStyle name="常规 22" xfId="496"/>
    <cellStyle name="常规 22 3" xfId="377"/>
    <cellStyle name="常规 22 4" xfId="516"/>
    <cellStyle name="常规 23" xfId="498"/>
    <cellStyle name="常规 23 2" xfId="517"/>
    <cellStyle name="常规 23 3" xfId="518"/>
    <cellStyle name="常规 23 4" xfId="60"/>
    <cellStyle name="常规 24" xfId="500"/>
    <cellStyle name="常规 25" xfId="235"/>
    <cellStyle name="常规 26" xfId="27"/>
    <cellStyle name="常规 27" xfId="520"/>
    <cellStyle name="常规 29" xfId="521"/>
    <cellStyle name="常规 29 4" xfId="65"/>
    <cellStyle name="常规 29 4 2" xfId="297"/>
    <cellStyle name="常规 3" xfId="101"/>
    <cellStyle name="常规 3 10" xfId="522"/>
    <cellStyle name="常规 3 11 2 2" xfId="456"/>
    <cellStyle name="常规 3 2" xfId="55"/>
    <cellStyle name="常规 3 2 2" xfId="523"/>
    <cellStyle name="常规 3 2 3" xfId="524"/>
    <cellStyle name="常规 3 2 4" xfId="525"/>
    <cellStyle name="常规 3 3" xfId="84"/>
    <cellStyle name="常规 3 3 2" xfId="284"/>
    <cellStyle name="常规 3 3 3" xfId="342"/>
    <cellStyle name="常规 3 3 4" xfId="502"/>
    <cellStyle name="常规 3 3 5" xfId="99"/>
    <cellStyle name="常规 3 4" xfId="141"/>
    <cellStyle name="常规 3 4 2" xfId="58"/>
    <cellStyle name="常规 3 4 2 2" xfId="526"/>
    <cellStyle name="常规 3 4 3" xfId="4"/>
    <cellStyle name="常规 3 4 4" xfId="527"/>
    <cellStyle name="常规 3 4 5" xfId="145"/>
    <cellStyle name="常规 3 5" xfId="528"/>
    <cellStyle name="常规 3 6" xfId="529"/>
    <cellStyle name="常规 3 7" xfId="530"/>
    <cellStyle name="常规 3 8" xfId="531"/>
    <cellStyle name="常规 3 9" xfId="532"/>
    <cellStyle name="常规 3_长沙" xfId="533"/>
    <cellStyle name="常规 31" xfId="25"/>
    <cellStyle name="常规 32" xfId="519"/>
    <cellStyle name="常规 4" xfId="534"/>
    <cellStyle name="常规 4 2" xfId="535"/>
    <cellStyle name="常规 4 2 2" xfId="537"/>
    <cellStyle name="常规 4 2 3" xfId="539"/>
    <cellStyle name="常规 4 2 4" xfId="541"/>
    <cellStyle name="常规 4 3" xfId="542"/>
    <cellStyle name="常规 4 3 2" xfId="543"/>
    <cellStyle name="常规 4 3 3" xfId="544"/>
    <cellStyle name="常规 4 3 4" xfId="545"/>
    <cellStyle name="常规 4 4" xfId="536"/>
    <cellStyle name="常规 4 4 2" xfId="547"/>
    <cellStyle name="常规 4 4 3" xfId="13"/>
    <cellStyle name="常规 4 4 4" xfId="548"/>
    <cellStyle name="常规 4 5" xfId="538"/>
    <cellStyle name="常规 4 6" xfId="540"/>
    <cellStyle name="常规 4 7" xfId="549"/>
    <cellStyle name="常规 4_长沙" xfId="160"/>
    <cellStyle name="常规 42" xfId="812"/>
    <cellStyle name="常规 5" xfId="550"/>
    <cellStyle name="常规 5 2" xfId="551"/>
    <cellStyle name="常规 6" xfId="552"/>
    <cellStyle name="常规 6 2" xfId="553"/>
    <cellStyle name="常规 6 3" xfId="554"/>
    <cellStyle name="常规 6 4" xfId="546"/>
    <cellStyle name="常规 6 5" xfId="14"/>
    <cellStyle name="常规 6_长沙" xfId="555"/>
    <cellStyle name="常规 7" xfId="120"/>
    <cellStyle name="常规 7 10" xfId="556"/>
    <cellStyle name="常规 7 2" xfId="557"/>
    <cellStyle name="常规 7 2 2" xfId="558"/>
    <cellStyle name="常规 7 2 3" xfId="559"/>
    <cellStyle name="常规 7 2 4" xfId="560"/>
    <cellStyle name="常规 7 3" xfId="561"/>
    <cellStyle name="常规 7 3 2" xfId="562"/>
    <cellStyle name="常规 7 3 3" xfId="563"/>
    <cellStyle name="常规 7 3 4" xfId="564"/>
    <cellStyle name="常规 7 4" xfId="565"/>
    <cellStyle name="常规 7 4 2" xfId="566"/>
    <cellStyle name="常规 7 4 3" xfId="567"/>
    <cellStyle name="常规 7 4 4" xfId="568"/>
    <cellStyle name="常规 7 5" xfId="569"/>
    <cellStyle name="常规 7 6" xfId="271"/>
    <cellStyle name="常规 7 7" xfId="570"/>
    <cellStyle name="常规 7 8" xfId="571"/>
    <cellStyle name="常规 7 9" xfId="572"/>
    <cellStyle name="常规 7_长沙" xfId="573"/>
    <cellStyle name="常规 8" xfId="575"/>
    <cellStyle name="常规 8 10" xfId="576"/>
    <cellStyle name="常规 8 2" xfId="578"/>
    <cellStyle name="常规 8 2 2" xfId="579"/>
    <cellStyle name="常规 8 2 3" xfId="580"/>
    <cellStyle name="常规 8 2 4" xfId="581"/>
    <cellStyle name="常规 8 3" xfId="583"/>
    <cellStyle name="常规 8 3 2" xfId="585"/>
    <cellStyle name="常规 8 3 3" xfId="586"/>
    <cellStyle name="常规 8 3 4" xfId="587"/>
    <cellStyle name="常规 8 4" xfId="588"/>
    <cellStyle name="常规 8 4 2" xfId="589"/>
    <cellStyle name="常规 8 4 3" xfId="590"/>
    <cellStyle name="常规 8 4 4" xfId="591"/>
    <cellStyle name="常规 8 5" xfId="592"/>
    <cellStyle name="常规 8 6" xfId="593"/>
    <cellStyle name="常规 8 7" xfId="594"/>
    <cellStyle name="常规 8 8" xfId="595"/>
    <cellStyle name="常规 8 9" xfId="596"/>
    <cellStyle name="常规 8_长沙" xfId="506"/>
    <cellStyle name="常规 9" xfId="597"/>
    <cellStyle name="常规 9 2" xfId="201"/>
    <cellStyle name="常规_080102预算处统计08年预算基础数据" xfId="598"/>
    <cellStyle name="常规_09年决算参阅资料(常委会定)" xfId="599"/>
    <cellStyle name="常规_2013年预算表格(3月15报省表内公式表)" xfId="600"/>
    <cellStyle name="常规_2014年本级基金支出" xfId="601"/>
    <cellStyle name="常规_2014年上半年执行执行表格(8.27常委会)" xfId="602"/>
    <cellStyle name="常规_2015市本级年社会保险基金预算表" xfId="603"/>
    <cellStyle name="常规_7、2018年预算政府一般和专项债务限额和余额情况表" xfId="811"/>
    <cellStyle name="常规_8、2018年市本级政府性基金预算转移支付情况表" xfId="810"/>
    <cellStyle name="常规_9、2018年市本级政府预算重点民生项目表" xfId="813"/>
    <cellStyle name="常规_Book1" xfId="604"/>
    <cellStyle name="常规_Book1_2015年预算市级支出和平衡表" xfId="242"/>
    <cellStyle name="常规_Book1_大财经委人大执行07预算08" xfId="19"/>
    <cellStyle name="常规_Book1_人大执行06预算07" xfId="606"/>
    <cellStyle name="常规_Book1_执行09预算10(1.4)" xfId="607"/>
    <cellStyle name="常规_Sheet1 2 2" xfId="814"/>
    <cellStyle name="常规_报送2006年财政收支预计完成情况预计表（市州）！！！" xfId="608"/>
    <cellStyle name="常规_全省收入" xfId="609"/>
    <cellStyle name="常规_市本级" xfId="610"/>
    <cellStyle name="常规_市本级2012年预算(12.10)" xfId="611"/>
    <cellStyle name="常规_益阳市2015年国有资本经营预算" xfId="612"/>
    <cellStyle name="常规_预算执行" xfId="613"/>
    <cellStyle name="常规_预算执行2000预算2001" xfId="614"/>
    <cellStyle name="分级显示行_1_13区汇总" xfId="615"/>
    <cellStyle name="好 2" xfId="616"/>
    <cellStyle name="好 2 2" xfId="617"/>
    <cellStyle name="好 2 3" xfId="253"/>
    <cellStyle name="好 2 3 2" xfId="190"/>
    <cellStyle name="好 3" xfId="618"/>
    <cellStyle name="好 3 2" xfId="619"/>
    <cellStyle name="好 3 3" xfId="178"/>
    <cellStyle name="好 3_2017年人大参阅资料（代表大会-定）1.14" xfId="620"/>
    <cellStyle name="好 4" xfId="621"/>
    <cellStyle name="好 4 2" xfId="372"/>
    <cellStyle name="好_2015年市本级全口径预算草案 - 副本" xfId="622"/>
    <cellStyle name="好_表一 1" xfId="623"/>
    <cellStyle name="好_表一 1 2" xfId="624"/>
    <cellStyle name="好_表一 1 3" xfId="625"/>
    <cellStyle name="好_表一 1 3 2" xfId="626"/>
    <cellStyle name="好_大通湖" xfId="37"/>
    <cellStyle name="好_德山" xfId="574"/>
    <cellStyle name="好_德山 2" xfId="577"/>
    <cellStyle name="好_德山 3" xfId="582"/>
    <cellStyle name="好_德山 3 2" xfId="584"/>
    <cellStyle name="好_附件2 益阳市市级国有资本经营预算表(4)" xfId="627"/>
    <cellStyle name="好_附件2 益阳市市级国有资本经营预算表(定稿)" xfId="321"/>
    <cellStyle name="好_市本级" xfId="628"/>
    <cellStyle name="好_市本级 2" xfId="629"/>
    <cellStyle name="好_市本级 3" xfId="630"/>
    <cellStyle name="好_市本级 3 2" xfId="631"/>
    <cellStyle name="好_武陵" xfId="632"/>
    <cellStyle name="好_武陵 2" xfId="633"/>
    <cellStyle name="好_武陵 3" xfId="634"/>
    <cellStyle name="好_武陵 3 2" xfId="635"/>
    <cellStyle name="好_湘潭" xfId="636"/>
    <cellStyle name="好_湘潭 2" xfId="637"/>
    <cellStyle name="好_湘潭 3" xfId="638"/>
    <cellStyle name="好_湘潭 3 2" xfId="639"/>
    <cellStyle name="好_岳塘区" xfId="640"/>
    <cellStyle name="好_岳塘区 2" xfId="641"/>
    <cellStyle name="好_岳塘区 3" xfId="642"/>
    <cellStyle name="好_岳塘区 3 2" xfId="643"/>
    <cellStyle name="好_岳阳楼区11年地方财政预算表" xfId="644"/>
    <cellStyle name="好_岳阳楼区11年地方财政预算表 2" xfId="645"/>
    <cellStyle name="好_岳阳楼区11年地方财政预算表 3" xfId="646"/>
    <cellStyle name="好_岳阳楼区11年地方财政预算表 3 2" xfId="647"/>
    <cellStyle name="好_长沙" xfId="648"/>
    <cellStyle name="汇总 2" xfId="649"/>
    <cellStyle name="汇总 2 2" xfId="650"/>
    <cellStyle name="汇总 2 3" xfId="651"/>
    <cellStyle name="汇总 2 4" xfId="652"/>
    <cellStyle name="汇总 2 4 2" xfId="653"/>
    <cellStyle name="汇总 3" xfId="654"/>
    <cellStyle name="汇总 3 2" xfId="655"/>
    <cellStyle name="汇总 3 3" xfId="656"/>
    <cellStyle name="汇总 3_2017年人大参阅资料（代表大会-定）1.14" xfId="657"/>
    <cellStyle name="汇总 4" xfId="361"/>
    <cellStyle name="汇总 4 2" xfId="658"/>
    <cellStyle name="货币[0] 2" xfId="21"/>
    <cellStyle name="货币[0] 2 2" xfId="379"/>
    <cellStyle name="货币[0] 3" xfId="15"/>
    <cellStyle name="货币[0] 3 2" xfId="217"/>
    <cellStyle name="计算 2" xfId="659"/>
    <cellStyle name="计算 2 2" xfId="660"/>
    <cellStyle name="计算 2 3" xfId="661"/>
    <cellStyle name="计算 2 4" xfId="662"/>
    <cellStyle name="计算 2 4 2" xfId="663"/>
    <cellStyle name="计算 3" xfId="664"/>
    <cellStyle name="计算 3 2" xfId="665"/>
    <cellStyle name="计算 3 3" xfId="666"/>
    <cellStyle name="计算 3_2017年人大参阅资料（代表大会-定）1.14" xfId="667"/>
    <cellStyle name="计算 4" xfId="668"/>
    <cellStyle name="计算 4 2" xfId="669"/>
    <cellStyle name="检查单元格 2" xfId="670"/>
    <cellStyle name="检查单元格 2 2" xfId="671"/>
    <cellStyle name="检查单元格 2 3" xfId="672"/>
    <cellStyle name="检查单元格 2 4" xfId="673"/>
    <cellStyle name="检查单元格 2 4 2" xfId="674"/>
    <cellStyle name="检查单元格 3" xfId="675"/>
    <cellStyle name="检查单元格 3 2" xfId="676"/>
    <cellStyle name="检查单元格 3 3" xfId="677"/>
    <cellStyle name="检查单元格 3_2017年人大参阅资料（代表大会-定）1.14" xfId="678"/>
    <cellStyle name="检查单元格 4" xfId="680"/>
    <cellStyle name="检查单元格 4 2" xfId="682"/>
    <cellStyle name="解释性文本 2" xfId="683"/>
    <cellStyle name="解释性文本 2 2" xfId="684"/>
    <cellStyle name="解释性文本 2 3" xfId="395"/>
    <cellStyle name="解释性文本 2 3 2" xfId="685"/>
    <cellStyle name="解释性文本 3" xfId="686"/>
    <cellStyle name="解释性文本 3 2" xfId="687"/>
    <cellStyle name="解释性文本 3 3" xfId="688"/>
    <cellStyle name="解释性文本 3_2017年人大参阅资料（代表大会-定）1.14" xfId="689"/>
    <cellStyle name="解释性文本 4" xfId="690"/>
    <cellStyle name="解释性文本 4 2" xfId="691"/>
    <cellStyle name="警告文本 2" xfId="692"/>
    <cellStyle name="警告文本 2 2" xfId="693"/>
    <cellStyle name="警告文本 2 3" xfId="694"/>
    <cellStyle name="警告文本 2 3 2" xfId="695"/>
    <cellStyle name="警告文本 3" xfId="696"/>
    <cellStyle name="警告文本 3 2" xfId="697"/>
    <cellStyle name="警告文本 3 3" xfId="698"/>
    <cellStyle name="警告文本 3_2017年人大参阅资料（代表大会-定）1.14" xfId="699"/>
    <cellStyle name="警告文本 4" xfId="700"/>
    <cellStyle name="警告文本 4 2" xfId="701"/>
    <cellStyle name="链接单元格 2" xfId="702"/>
    <cellStyle name="链接单元格 2 2" xfId="703"/>
    <cellStyle name="链接单元格 2 3" xfId="704"/>
    <cellStyle name="链接单元格 2 3 2" xfId="705"/>
    <cellStyle name="链接单元格 3" xfId="706"/>
    <cellStyle name="链接单元格 3 2" xfId="707"/>
    <cellStyle name="链接单元格 3 3" xfId="708"/>
    <cellStyle name="链接单元格 3_2017年人大参阅资料（代表大会-定）1.14" xfId="24"/>
    <cellStyle name="链接单元格 4" xfId="709"/>
    <cellStyle name="链接单元格 4 2" xfId="710"/>
    <cellStyle name="霓付 [0]_ +Foil &amp; -FOIL &amp; PAPER" xfId="475"/>
    <cellStyle name="霓付_ +Foil &amp; -FOIL &amp; PAPER" xfId="711"/>
    <cellStyle name="烹拳 [0]_ +Foil &amp; -FOIL &amp; PAPER" xfId="712"/>
    <cellStyle name="烹拳_ +Foil &amp; -FOIL &amp; PAPER" xfId="713"/>
    <cellStyle name="普通_ 白土" xfId="714"/>
    <cellStyle name="千分位[0]_ 白土" xfId="715"/>
    <cellStyle name="千分位_ 白土" xfId="716"/>
    <cellStyle name="千位[0]_1" xfId="717"/>
    <cellStyle name="千位_1" xfId="718"/>
    <cellStyle name="千位分隔 2" xfId="719"/>
    <cellStyle name="千位分隔 3" xfId="216"/>
    <cellStyle name="千位分隔 4" xfId="389"/>
    <cellStyle name="千位分隔[0] 2" xfId="721"/>
    <cellStyle name="千位分隔[0] 2 2" xfId="722"/>
    <cellStyle name="千位分隔[0] 3" xfId="723"/>
    <cellStyle name="千位分隔[0] 3 2" xfId="724"/>
    <cellStyle name="千位分隔[0] 4" xfId="725"/>
    <cellStyle name="千位分季_新建 Microsoft Excel 工作表" xfId="726"/>
    <cellStyle name="钎霖_7.1" xfId="265"/>
    <cellStyle name="强调文字颜色 1 2" xfId="727"/>
    <cellStyle name="强调文字颜色 1 2 2" xfId="728"/>
    <cellStyle name="强调文字颜色 1 2 3" xfId="729"/>
    <cellStyle name="强调文字颜色 1 2 4" xfId="730"/>
    <cellStyle name="强调文字颜色 1 2 4 2" xfId="731"/>
    <cellStyle name="强调文字颜色 1 3" xfId="732"/>
    <cellStyle name="强调文字颜色 1 3 2" xfId="733"/>
    <cellStyle name="强调文字颜色 1 3 3" xfId="734"/>
    <cellStyle name="强调文字颜色 1 3_2017年人大参阅资料（代表大会-定）1.14" xfId="735"/>
    <cellStyle name="强调文字颜色 2 2" xfId="736"/>
    <cellStyle name="强调文字颜色 2 2 2" xfId="737"/>
    <cellStyle name="强调文字颜色 2 2 3" xfId="738"/>
    <cellStyle name="强调文字颜色 2 2 4" xfId="739"/>
    <cellStyle name="强调文字颜色 2 2 4 2" xfId="36"/>
    <cellStyle name="强调文字颜色 2 3" xfId="740"/>
    <cellStyle name="强调文字颜色 2 3 2" xfId="3"/>
    <cellStyle name="强调文字颜色 2 3 3" xfId="741"/>
    <cellStyle name="强调文字颜色 2 3_2017年人大参阅资料（代表大会-定）1.14" xfId="742"/>
    <cellStyle name="强调文字颜色 3 2" xfId="743"/>
    <cellStyle name="强调文字颜色 3 2 2" xfId="744"/>
    <cellStyle name="强调文字颜色 3 2 3" xfId="745"/>
    <cellStyle name="强调文字颜色 3 2 4" xfId="746"/>
    <cellStyle name="强调文字颜色 3 2 4 2" xfId="747"/>
    <cellStyle name="强调文字颜色 3 3" xfId="504"/>
    <cellStyle name="强调文字颜色 3 3 2" xfId="748"/>
    <cellStyle name="强调文字颜色 3 3 3" xfId="749"/>
    <cellStyle name="强调文字颜色 3 3_2017年人大参阅资料（代表大会-定）1.14" xfId="750"/>
    <cellStyle name="强调文字颜色 4 2" xfId="751"/>
    <cellStyle name="强调文字颜色 4 2 2" xfId="752"/>
    <cellStyle name="强调文字颜色 4 2 3" xfId="753"/>
    <cellStyle name="强调文字颜色 4 2 4" xfId="754"/>
    <cellStyle name="强调文字颜色 4 2 4 2" xfId="755"/>
    <cellStyle name="强调文字颜色 4 3" xfId="756"/>
    <cellStyle name="强调文字颜色 4 3 2" xfId="757"/>
    <cellStyle name="强调文字颜色 4 3 3" xfId="758"/>
    <cellStyle name="强调文字颜色 4 3_2017年人大参阅资料（代表大会-定）1.14" xfId="759"/>
    <cellStyle name="强调文字颜色 5 2" xfId="760"/>
    <cellStyle name="强调文字颜色 5 2 2" xfId="316"/>
    <cellStyle name="强调文字颜色 5 2 3" xfId="330"/>
    <cellStyle name="强调文字颜色 5 2 4" xfId="761"/>
    <cellStyle name="强调文字颜色 5 2 4 2" xfId="762"/>
    <cellStyle name="强调文字颜色 5 3" xfId="763"/>
    <cellStyle name="强调文字颜色 5 3 2" xfId="764"/>
    <cellStyle name="强调文字颜色 5 3 3" xfId="765"/>
    <cellStyle name="强调文字颜色 5 3_2017年人大参阅资料（代表大会-定）1.14" xfId="766"/>
    <cellStyle name="强调文字颜色 6 2" xfId="767"/>
    <cellStyle name="强调文字颜色 6 2 2" xfId="768"/>
    <cellStyle name="强调文字颜色 6 2 3" xfId="769"/>
    <cellStyle name="强调文字颜色 6 2 4" xfId="770"/>
    <cellStyle name="强调文字颜色 6 2 4 2" xfId="771"/>
    <cellStyle name="强调文字颜色 6 3" xfId="605"/>
    <cellStyle name="强调文字颜色 6 3 2" xfId="772"/>
    <cellStyle name="强调文字颜色 6 3 3" xfId="773"/>
    <cellStyle name="强调文字颜色 6 3_2017年人大参阅资料（代表大会-定）1.14" xfId="774"/>
    <cellStyle name="适中 2" xfId="775"/>
    <cellStyle name="适中 3" xfId="776"/>
    <cellStyle name="适中 4" xfId="777"/>
    <cellStyle name="适中 4 2" xfId="778"/>
    <cellStyle name="输出 2" xfId="779"/>
    <cellStyle name="输出 2 2" xfId="780"/>
    <cellStyle name="输出 2 3" xfId="781"/>
    <cellStyle name="输出 3" xfId="782"/>
    <cellStyle name="输出 3 2" xfId="783"/>
    <cellStyle name="输出 3 3" xfId="784"/>
    <cellStyle name="输出 3_2017年人大参阅资料（代表大会-定）1.14" xfId="785"/>
    <cellStyle name="输出 4" xfId="786"/>
    <cellStyle name="输出 4 2" xfId="100"/>
    <cellStyle name="输入 2" xfId="446"/>
    <cellStyle name="输入 3" xfId="449"/>
    <cellStyle name="输入 4" xfId="787"/>
    <cellStyle name="输入 4 2" xfId="788"/>
    <cellStyle name="输入 5" xfId="789"/>
    <cellStyle name="数字" xfId="790"/>
    <cellStyle name="数字 2" xfId="791"/>
    <cellStyle name="数字 2 2" xfId="792"/>
    <cellStyle name="未定义" xfId="793"/>
    <cellStyle name="未定义 2" xfId="794"/>
    <cellStyle name="小数" xfId="795"/>
    <cellStyle name="小数 2" xfId="679"/>
    <cellStyle name="小数 2 2" xfId="681"/>
    <cellStyle name="样式 1" xfId="796"/>
    <cellStyle name="样式 1 2" xfId="797"/>
    <cellStyle name="样式 1 2 2" xfId="798"/>
    <cellStyle name="样式 1 2 3" xfId="720"/>
    <cellStyle name="样式 1 3" xfId="286"/>
    <cellStyle name="样式 1 4" xfId="486"/>
    <cellStyle name="注释 2" xfId="295"/>
    <cellStyle name="注释 2 2" xfId="799"/>
    <cellStyle name="注释 2 3" xfId="800"/>
    <cellStyle name="注释 2 3 2" xfId="801"/>
    <cellStyle name="注释 3" xfId="298"/>
    <cellStyle name="注释 3 2" xfId="111"/>
    <cellStyle name="注释 3 3" xfId="802"/>
    <cellStyle name="注释 4" xfId="803"/>
    <cellStyle name="注释 4 2" xfId="494"/>
    <cellStyle name="注释 5" xfId="804"/>
    <cellStyle name="콤마 [0]_BOILER-CO1" xfId="805"/>
    <cellStyle name="콤마_BOILER-CO1" xfId="806"/>
    <cellStyle name="통화 [0]_BOILER-CO1" xfId="807"/>
    <cellStyle name="통화_BOILER-CO1" xfId="808"/>
    <cellStyle name="표준_0N-HANDLING " xfId="8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externalLink" Target="externalLinks/externalLink10.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20113;&#33437;/&#38647;&#21147;/2018&#24180;&#37096;&#38376;&#39044;&#31639;1111&#38647;&#21147;/2018&#24180;&#37096;&#38376;&#39044;&#31639;1111&#38647;&#21147;/&#20915;&#31639;/L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38472;&#23567;&#25991;2020/&#38647;&#31185;&#38271;&#23450;&#31295;2020&#24180;&#39044;&#31639;&#34920;&#26684;/RecoveredExternalLink4"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38472;&#23567;&#25991;2020/&#38647;&#31185;&#38271;&#23450;&#31295;2020&#24180;&#39044;&#31639;&#34920;&#26684;/RecoveredExternalLin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6&#24180;&#25253;&#20154;&#22823;&#20915;&#31639;&#25253;&#21578;/L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9044;&#31639;&#20844;&#24320;/2020&#24180;&#39044;&#31639;/RecoveredExternalLink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dministrator\Desktop\RecoveredExternalLink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9044;&#31639;&#20844;&#24320;/2020&#24180;&#39044;&#31639;/RecoveredExternalLink2"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dministrator\Desktop\RecoveredExternalLink2"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9579;&#20113;&#33437;/&#38647;&#21147;/2018&#24180;&#37096;&#38376;&#39044;&#31639;1111&#38647;&#21147;/2018&#24180;&#37096;&#38376;&#39044;&#31639;1111&#38647;&#21147;/&#20915;&#31639;/2011&#24180;&#39044;&#31639;&#25351;&#26631;&#24080;(12.1.19&#23450;&#3129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8472;&#23567;&#25991;2020/&#38647;&#31185;&#38271;&#23450;&#31295;2020&#24180;&#39044;&#31639;&#34920;&#26684;/RecoveredExternalLink2"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5991;&#24605;&#36920;/&#26448;&#26009;/2019/&#39044;&#31639;&#24037;&#20316;/&#39044;&#31639;/&#20154;&#22823;&#20250;/2018&#24180;&#25191;&#34892;2019&#24180;&#39044;&#31639;&#20154;&#20195;&#20840;&#20307;&#20195;&#34920;0103&#65288;&#25991;&#2591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 val="单位指标查询"/>
    </sheetNames>
    <definedNames>
      <definedName name="BM8_SelectZBM.BM8_ZBMChangeKMM"/>
      <definedName name="BM8_SelectZBM.BM8_ZBMminusOption"/>
      <definedName name="BM8_SelectZBM.BM8_ZBMSumOption"/>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
      <sheetName val="ML"/>
      <sheetName val="JB01"/>
      <sheetName val="JB02"/>
      <sheetName val="JB03"/>
      <sheetName val="JB04"/>
      <sheetName val="JB05"/>
      <sheetName val="FB"/>
      <sheetName val="L05"/>
      <sheetName val="L10"/>
      <sheetName val="单位指标查询"/>
    </sheetNames>
    <sheetDataSet>
      <sheetData sheetId="0" refreshError="1"/>
      <sheetData sheetId="1" refreshError="1"/>
      <sheetData sheetId="2" refreshError="1">
        <row r="22">
          <cell r="B22">
            <v>7321</v>
          </cell>
        </row>
        <row r="23">
          <cell r="B23">
            <v>14902</v>
          </cell>
        </row>
        <row r="24">
          <cell r="B24">
            <v>24011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9年公共预算收入"/>
      <sheetName val="2020 年财力测算（第一稿）"/>
      <sheetName val="2020年公共预算支出"/>
      <sheetName val="2020年公共预算支出 (同口径比较)"/>
      <sheetName val="2020 年财力测算（第二稿刘局长第一次汇报后）11.21"/>
      <sheetName val="2020年公共预算支出 (同口径比较) (第二稿)11.25"/>
      <sheetName val="2020年公共预算支出 (同口径比较) (第三稿)11.27"/>
      <sheetName val="2020年公共预算支出 (同口径比较) (第四稿)"/>
    </sheetNames>
    <sheetDataSet>
      <sheetData sheetId="0" refreshError="1"/>
      <sheetData sheetId="1" refreshError="1"/>
      <sheetData sheetId="2" refreshError="1"/>
      <sheetData sheetId="3" refreshError="1"/>
      <sheetData sheetId="4" refreshError="1">
        <row r="9">
          <cell r="D9">
            <v>10437</v>
          </cell>
        </row>
        <row r="10">
          <cell r="D10">
            <v>115</v>
          </cell>
        </row>
        <row r="11">
          <cell r="D11">
            <v>5819</v>
          </cell>
        </row>
        <row r="13">
          <cell r="D13">
            <v>-1859</v>
          </cell>
        </row>
        <row r="15">
          <cell r="D15">
            <v>11842</v>
          </cell>
        </row>
        <row r="16">
          <cell r="D16">
            <v>16222</v>
          </cell>
        </row>
        <row r="17">
          <cell r="D17">
            <v>4700</v>
          </cell>
        </row>
        <row r="25">
          <cell r="D25">
            <v>97381</v>
          </cell>
        </row>
      </sheetData>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 val="单位指标查询"/>
    </sheetNames>
    <definedNames>
      <definedName name="BM8_SelectZBM.BM8_ZBMChangeKMM"/>
      <definedName name="BM8_SelectZBM.BM8_ZBMminusOption"/>
      <definedName name="BM8_SelectZBM.BM8_ZBMSumOption"/>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 val="RecoveredExternalLink1"/>
    </sheetNames>
    <definedNames>
      <definedName name="BM8_SelectZBM.BM8_ZBMChangeKMM" refersTo="#REF!"/>
      <definedName name="BM8_SelectZBM.BM8_ZBMminusOption" refersTo="#REF!"/>
      <definedName name="BM8_SelectZBM.BM8_ZBMSumOption" refersTo="#REF!"/>
    </defined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 val="RecoveredExternalLink1"/>
    </sheetNames>
    <definedNames>
      <definedName name="BM8_SelectZBM.BM8_ZBMChangeKMM" refersTo="#REF!"/>
      <definedName name="BM8_SelectZBM.BM8_ZBMminusOption" refersTo="#REF!"/>
      <definedName name="BM8_SelectZBM.BM8_ZBMSumOption" refersTo="#REF!"/>
    </defined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单位指标查询"/>
      <sheetName val="单位指标查询 (原稿)"/>
      <sheetName val="单位指标查询 (农业科排渍)"/>
      <sheetName val="市本级指标帐"/>
      <sheetName val="单位指标科目调整明细表"/>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单位指标查询"/>
      <sheetName val="单位指标查询 (原稿)"/>
      <sheetName val="单位指标查询 (农业科排渍)"/>
      <sheetName val="市本级指标帐"/>
      <sheetName val="单位指标科目调整明细表"/>
    </sheetNames>
    <sheetDataSet>
      <sheetData sheetId="0" refreshError="1"/>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单位指标查询"/>
      <sheetName val="单位指标查询 (原稿)"/>
      <sheetName val="单位指标查询 (农业科排渍)"/>
      <sheetName val="市本级指标帐"/>
      <sheetName val="单位指标科目调整明细表"/>
    </sheetNames>
    <sheetDataSet>
      <sheetData sheetId="0"/>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 "/>
      <sheetName val="1.全市收入总表"/>
      <sheetName val="2.全市收入明细表"/>
      <sheetName val="3.全市支出总表"/>
      <sheetName val="4.全市支出明细表"/>
      <sheetName val="5.上级转移支付收入情况"/>
      <sheetName val="6.专项转移支付支出明细表"/>
      <sheetName val="7.市本级收入总表"/>
      <sheetName val="8.本级收入明细表"/>
      <sheetName val="9.市本级支出总表"/>
      <sheetName val="10.本级支出明细表（简表）"/>
      <sheetName val="11.本级支出明细表"/>
      <sheetName val="12.基本支出明细表 "/>
      <sheetName val="13.汇总基收入执行"/>
      <sheetName val="14.汇总基金支出执行"/>
      <sheetName val="15.本级基金收入执行"/>
      <sheetName val="16.本级基金支出执行 "/>
      <sheetName val="17.基金转移支付分科目"/>
      <sheetName val="18.基金转移支付分地区"/>
      <sheetName val="19.社保基金 "/>
      <sheetName val="20.一般债券限额表"/>
      <sheetName val="21.专项债券限额表"/>
      <sheetName val="22.国有资本经营"/>
      <sheetName val="23.平衡表"/>
    </sheetNames>
    <sheetDataSet>
      <sheetData sheetId="0"/>
      <sheetData sheetId="1"/>
      <sheetData sheetId="2"/>
      <sheetData sheetId="3">
        <row r="8">
          <cell r="C8">
            <v>44295</v>
          </cell>
        </row>
        <row r="9">
          <cell r="C9">
            <v>21483</v>
          </cell>
        </row>
        <row r="10">
          <cell r="C10">
            <v>34974</v>
          </cell>
        </row>
        <row r="11">
          <cell r="C11">
            <v>31498</v>
          </cell>
        </row>
        <row r="12">
          <cell r="C12">
            <v>25685</v>
          </cell>
        </row>
        <row r="13">
          <cell r="C13">
            <v>57511</v>
          </cell>
        </row>
        <row r="16">
          <cell r="C16">
            <v>52989</v>
          </cell>
        </row>
        <row r="17">
          <cell r="C17">
            <v>35550</v>
          </cell>
        </row>
        <row r="18">
          <cell r="C18">
            <v>54876</v>
          </cell>
        </row>
      </sheetData>
      <sheetData sheetId="4"/>
      <sheetData sheetId="5"/>
      <sheetData sheetId="6"/>
      <sheetData sheetId="7"/>
      <sheetData sheetId="8"/>
      <sheetData sheetId="9">
        <row r="6">
          <cell r="C6">
            <v>17512</v>
          </cell>
        </row>
        <row r="7">
          <cell r="C7">
            <v>5968</v>
          </cell>
        </row>
        <row r="8">
          <cell r="C8">
            <v>1135</v>
          </cell>
        </row>
        <row r="9">
          <cell r="C9">
            <v>15363</v>
          </cell>
        </row>
        <row r="10">
          <cell r="C10">
            <v>1495</v>
          </cell>
        </row>
        <row r="11">
          <cell r="C11">
            <v>1495</v>
          </cell>
        </row>
        <row r="12">
          <cell r="C12">
            <v>26874</v>
          </cell>
        </row>
        <row r="19">
          <cell r="C19">
            <v>12211</v>
          </cell>
        </row>
      </sheetData>
      <sheetData sheetId="10"/>
      <sheetData sheetId="11">
        <row r="5">
          <cell r="C5">
            <v>59863</v>
          </cell>
        </row>
        <row r="6">
          <cell r="C6">
            <v>1235</v>
          </cell>
        </row>
        <row r="7">
          <cell r="C7">
            <v>81950</v>
          </cell>
        </row>
        <row r="8">
          <cell r="C8">
            <v>42996</v>
          </cell>
        </row>
        <row r="9">
          <cell r="C9">
            <v>4698</v>
          </cell>
        </row>
        <row r="10">
          <cell r="C10">
            <v>16313</v>
          </cell>
        </row>
        <row r="11">
          <cell r="C11">
            <v>107007</v>
          </cell>
        </row>
        <row r="12">
          <cell r="C12">
            <v>22046</v>
          </cell>
        </row>
        <row r="13">
          <cell r="C13">
            <v>11532</v>
          </cell>
        </row>
        <row r="14">
          <cell r="C14">
            <v>21135</v>
          </cell>
        </row>
        <row r="15">
          <cell r="C15">
            <v>25978</v>
          </cell>
        </row>
        <row r="16">
          <cell r="C16">
            <v>37868</v>
          </cell>
        </row>
        <row r="17">
          <cell r="C17">
            <v>3743</v>
          </cell>
        </row>
        <row r="18">
          <cell r="C18">
            <v>2064</v>
          </cell>
        </row>
        <row r="19">
          <cell r="C19">
            <v>157</v>
          </cell>
        </row>
        <row r="20">
          <cell r="C20">
            <v>3894</v>
          </cell>
        </row>
        <row r="21">
          <cell r="C21">
            <v>12857</v>
          </cell>
        </row>
        <row r="22">
          <cell r="C22">
            <v>1473</v>
          </cell>
        </row>
        <row r="24">
          <cell r="C24">
            <v>11207</v>
          </cell>
        </row>
        <row r="25">
          <cell r="C25">
            <v>2837</v>
          </cell>
        </row>
      </sheetData>
      <sheetData sheetId="12"/>
      <sheetData sheetId="13"/>
      <sheetData sheetId="14"/>
      <sheetData sheetId="15"/>
      <sheetData sheetId="16">
        <row r="9">
          <cell r="C9">
            <v>21</v>
          </cell>
        </row>
        <row r="10">
          <cell r="C10">
            <v>1</v>
          </cell>
        </row>
        <row r="11">
          <cell r="C11">
            <v>180504</v>
          </cell>
        </row>
        <row r="16">
          <cell r="C16">
            <v>11538</v>
          </cell>
        </row>
        <row r="18">
          <cell r="C18">
            <v>4456</v>
          </cell>
        </row>
      </sheetData>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 "/>
      <sheetName val="汇总收执"/>
      <sheetName val="汇总支执"/>
      <sheetName val="本级收执"/>
      <sheetName val="本级支执"/>
      <sheetName val="汇总基收执"/>
      <sheetName val="汇总基支执"/>
      <sheetName val="本级基金收执"/>
      <sheetName val="本级基金支执"/>
      <sheetName val="国有资本执行总表"/>
      <sheetName val="社保执行总表"/>
      <sheetName val="汇总收预"/>
      <sheetName val="汇总支预"/>
      <sheetName val="汇总平衡"/>
      <sheetName val="本级收预"/>
      <sheetName val="本级支预"/>
      <sheetName val="本级平衡"/>
      <sheetName val="2019市本级支出明细表 "/>
      <sheetName val="2019基本支出明细表 (2)"/>
      <sheetName val="汇总基收预"/>
      <sheetName val="汇总基支预"/>
      <sheetName val="本级基收预"/>
      <sheetName val="本级基支预"/>
      <sheetName val="国资收支预算"/>
      <sheetName val="国资收入预算"/>
      <sheetName val="国资支出预算"/>
      <sheetName val="2019年社保预算总表"/>
      <sheetName val="企业养老收支表"/>
      <sheetName val="机关事业养老保险收支表"/>
      <sheetName val="失业收支表"/>
      <sheetName val="医疗收支表"/>
      <sheetName val="工伤收支表"/>
      <sheetName val="生育收支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C5">
            <v>18000</v>
          </cell>
        </row>
        <row r="7">
          <cell r="C7">
            <v>6500</v>
          </cell>
        </row>
        <row r="9">
          <cell r="C9">
            <v>800</v>
          </cell>
        </row>
        <row r="11">
          <cell r="C11">
            <v>14850</v>
          </cell>
        </row>
        <row r="12">
          <cell r="C12">
            <v>1600</v>
          </cell>
        </row>
        <row r="13">
          <cell r="C13">
            <v>1000</v>
          </cell>
        </row>
        <row r="14">
          <cell r="C14">
            <v>1820</v>
          </cell>
        </row>
        <row r="15">
          <cell r="C15">
            <v>1200</v>
          </cell>
        </row>
        <row r="17">
          <cell r="C17">
            <v>2128</v>
          </cell>
        </row>
        <row r="18">
          <cell r="C18">
            <v>37063</v>
          </cell>
        </row>
        <row r="19">
          <cell r="C19">
            <v>500</v>
          </cell>
        </row>
        <row r="21">
          <cell r="C21">
            <v>7128</v>
          </cell>
        </row>
        <row r="22">
          <cell r="C22">
            <v>17318</v>
          </cell>
        </row>
        <row r="23">
          <cell r="C23">
            <v>27208</v>
          </cell>
        </row>
        <row r="25">
          <cell r="C25">
            <v>8803</v>
          </cell>
        </row>
        <row r="27">
          <cell r="C27">
            <v>9206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IV29"/>
  <sheetViews>
    <sheetView showGridLines="0" workbookViewId="0">
      <selection activeCell="H26" sqref="H26"/>
    </sheetView>
  </sheetViews>
  <sheetFormatPr defaultColWidth="9.25" defaultRowHeight="15.75"/>
  <cols>
    <col min="1" max="1" width="15.125" style="642" customWidth="1"/>
    <col min="2" max="2" width="16.125" style="642" customWidth="1"/>
    <col min="3" max="4" width="9.25" style="642"/>
    <col min="5" max="16384" width="9.25" style="643"/>
  </cols>
  <sheetData>
    <row r="1" spans="1:256" ht="15.75" customHeight="1">
      <c r="A1" s="661" t="s">
        <v>0</v>
      </c>
      <c r="B1" s="662"/>
      <c r="C1" s="662"/>
      <c r="D1" s="644"/>
      <c r="E1" s="645"/>
      <c r="F1" s="645"/>
    </row>
    <row r="2" spans="1:256" customFormat="1">
      <c r="A2" s="642"/>
      <c r="B2" s="642"/>
      <c r="C2" s="642"/>
      <c r="D2" s="642"/>
      <c r="E2" s="643"/>
      <c r="F2" s="643"/>
      <c r="G2" s="643"/>
      <c r="H2" s="643"/>
      <c r="I2" s="643"/>
      <c r="J2" s="643"/>
      <c r="K2" s="643"/>
      <c r="L2" s="643"/>
      <c r="M2" s="643"/>
      <c r="N2" s="643"/>
      <c r="O2" s="643"/>
      <c r="P2" s="643"/>
      <c r="Q2" s="643"/>
      <c r="R2" s="643"/>
      <c r="S2" s="643"/>
      <c r="T2" s="643"/>
      <c r="U2" s="643"/>
      <c r="V2" s="643"/>
      <c r="W2" s="643"/>
      <c r="X2" s="643"/>
      <c r="Y2" s="643"/>
      <c r="Z2" s="643"/>
      <c r="AA2" s="643"/>
      <c r="AB2" s="643"/>
      <c r="AC2" s="643"/>
      <c r="AD2" s="643"/>
      <c r="AE2" s="643"/>
      <c r="AF2" s="643"/>
      <c r="AG2" s="643"/>
      <c r="AH2" s="643"/>
      <c r="AI2" s="643"/>
      <c r="AJ2" s="643"/>
      <c r="AK2" s="643"/>
      <c r="AL2" s="643"/>
      <c r="AM2" s="643"/>
      <c r="AN2" s="643"/>
      <c r="AO2" s="643"/>
      <c r="AP2" s="643"/>
      <c r="AQ2" s="643"/>
      <c r="AR2" s="643"/>
      <c r="AS2" s="643"/>
      <c r="AT2" s="643"/>
      <c r="AU2" s="643"/>
      <c r="AV2" s="643"/>
      <c r="AW2" s="643"/>
      <c r="AX2" s="643"/>
      <c r="AY2" s="643"/>
      <c r="AZ2" s="643"/>
      <c r="BA2" s="643"/>
      <c r="BB2" s="643"/>
      <c r="BC2" s="643"/>
      <c r="BD2" s="643"/>
      <c r="BE2" s="643"/>
      <c r="BF2" s="643"/>
      <c r="BG2" s="643"/>
      <c r="BH2" s="643"/>
      <c r="BI2" s="643"/>
      <c r="BJ2" s="643"/>
      <c r="BK2" s="643"/>
      <c r="BL2" s="643"/>
      <c r="BM2" s="643"/>
      <c r="BN2" s="643"/>
      <c r="BO2" s="643"/>
      <c r="BP2" s="643"/>
      <c r="BQ2" s="643"/>
      <c r="BR2" s="643"/>
      <c r="BS2" s="643"/>
      <c r="BT2" s="643"/>
      <c r="BU2" s="643"/>
      <c r="BV2" s="643"/>
      <c r="BW2" s="643"/>
      <c r="BX2" s="643"/>
      <c r="BY2" s="643"/>
      <c r="BZ2" s="643"/>
      <c r="CA2" s="643"/>
      <c r="CB2" s="643"/>
      <c r="CC2" s="643"/>
      <c r="CD2" s="643"/>
      <c r="CE2" s="643"/>
      <c r="CF2" s="643"/>
      <c r="CG2" s="643"/>
      <c r="CH2" s="643"/>
      <c r="CI2" s="643"/>
      <c r="CJ2" s="643"/>
      <c r="CK2" s="643"/>
      <c r="CL2" s="643"/>
      <c r="CM2" s="643"/>
      <c r="CN2" s="643"/>
      <c r="CO2" s="643"/>
      <c r="CP2" s="643"/>
      <c r="CQ2" s="643"/>
      <c r="CR2" s="643"/>
      <c r="CS2" s="643"/>
      <c r="CT2" s="643"/>
      <c r="CU2" s="643"/>
      <c r="CV2" s="643"/>
      <c r="CW2" s="643"/>
      <c r="CX2" s="643"/>
      <c r="CY2" s="643"/>
      <c r="CZ2" s="643"/>
      <c r="DA2" s="643"/>
      <c r="DB2" s="643"/>
      <c r="DC2" s="643"/>
      <c r="DD2" s="643"/>
      <c r="DE2" s="643"/>
      <c r="DF2" s="643"/>
      <c r="DG2" s="643"/>
      <c r="DH2" s="643"/>
      <c r="DI2" s="643"/>
      <c r="DJ2" s="643"/>
      <c r="DK2" s="643"/>
      <c r="DL2" s="643"/>
      <c r="DM2" s="643"/>
      <c r="DN2" s="643"/>
      <c r="DO2" s="643"/>
      <c r="DP2" s="643"/>
      <c r="DQ2" s="643"/>
      <c r="DR2" s="643"/>
      <c r="DS2" s="643"/>
      <c r="DT2" s="643"/>
      <c r="DU2" s="643"/>
      <c r="DV2" s="643"/>
      <c r="DW2" s="643"/>
      <c r="DX2" s="643"/>
      <c r="DY2" s="643"/>
      <c r="DZ2" s="643"/>
      <c r="EA2" s="643"/>
      <c r="EB2" s="643"/>
      <c r="EC2" s="643"/>
      <c r="ED2" s="643"/>
      <c r="EE2" s="643"/>
      <c r="EF2" s="643"/>
      <c r="EG2" s="643"/>
      <c r="EH2" s="643"/>
      <c r="EI2" s="643"/>
      <c r="EJ2" s="643"/>
      <c r="EK2" s="643"/>
      <c r="EL2" s="643"/>
      <c r="EM2" s="643"/>
      <c r="EN2" s="643"/>
      <c r="EO2" s="643"/>
      <c r="EP2" s="643"/>
      <c r="EQ2" s="643"/>
      <c r="ER2" s="643"/>
      <c r="ES2" s="643"/>
      <c r="ET2" s="643"/>
      <c r="EU2" s="643"/>
      <c r="EV2" s="643"/>
      <c r="EW2" s="643"/>
      <c r="EX2" s="643"/>
      <c r="EY2" s="643"/>
      <c r="EZ2" s="643"/>
      <c r="FA2" s="643"/>
      <c r="FB2" s="643"/>
      <c r="FC2" s="643"/>
      <c r="FD2" s="643"/>
      <c r="FE2" s="643"/>
      <c r="FF2" s="643"/>
      <c r="FG2" s="643"/>
      <c r="FH2" s="643"/>
      <c r="FI2" s="643"/>
      <c r="FJ2" s="643"/>
      <c r="FK2" s="643"/>
      <c r="FL2" s="643"/>
      <c r="FM2" s="643"/>
      <c r="FN2" s="643"/>
      <c r="FO2" s="643"/>
      <c r="FP2" s="643"/>
      <c r="FQ2" s="643"/>
      <c r="FR2" s="643"/>
      <c r="FS2" s="643"/>
      <c r="FT2" s="643"/>
      <c r="FU2" s="643"/>
      <c r="FV2" s="643"/>
      <c r="FW2" s="643"/>
      <c r="FX2" s="643"/>
      <c r="FY2" s="643"/>
      <c r="FZ2" s="643"/>
      <c r="GA2" s="643"/>
      <c r="GB2" s="643"/>
      <c r="GC2" s="643"/>
      <c r="GD2" s="643"/>
      <c r="GE2" s="643"/>
      <c r="GF2" s="643"/>
      <c r="GG2" s="643"/>
      <c r="GH2" s="643"/>
      <c r="GI2" s="643"/>
      <c r="GJ2" s="643"/>
      <c r="GK2" s="643"/>
      <c r="GL2" s="643"/>
      <c r="GM2" s="643"/>
      <c r="GN2" s="643"/>
      <c r="GO2" s="643"/>
      <c r="GP2" s="643"/>
      <c r="GQ2" s="643"/>
      <c r="GR2" s="643"/>
      <c r="GS2" s="643"/>
      <c r="GT2" s="643"/>
      <c r="GU2" s="643"/>
      <c r="GV2" s="643"/>
      <c r="GW2" s="643"/>
      <c r="GX2" s="643"/>
      <c r="GY2" s="643"/>
      <c r="GZ2" s="643"/>
      <c r="HA2" s="643"/>
      <c r="HB2" s="643"/>
      <c r="HC2" s="643"/>
      <c r="HD2" s="643"/>
      <c r="HE2" s="643"/>
      <c r="HF2" s="643"/>
      <c r="HG2" s="643"/>
      <c r="HH2" s="643"/>
      <c r="HI2" s="643"/>
      <c r="HJ2" s="643"/>
      <c r="HK2" s="643"/>
      <c r="HL2" s="643"/>
      <c r="HM2" s="643"/>
      <c r="HN2" s="643"/>
      <c r="HO2" s="643"/>
      <c r="HP2" s="643"/>
      <c r="HQ2" s="643"/>
      <c r="HR2" s="643"/>
      <c r="HS2" s="643"/>
      <c r="HT2" s="643"/>
      <c r="HU2" s="643"/>
      <c r="HV2" s="643"/>
      <c r="HW2" s="643"/>
      <c r="HX2" s="643"/>
      <c r="HY2" s="643"/>
      <c r="HZ2" s="643"/>
      <c r="IA2" s="643"/>
      <c r="IB2" s="643"/>
      <c r="IC2" s="643"/>
      <c r="ID2" s="643"/>
      <c r="IE2" s="643"/>
      <c r="IF2" s="643"/>
      <c r="IG2" s="643"/>
      <c r="IH2" s="643"/>
      <c r="II2" s="643"/>
      <c r="IJ2" s="643"/>
      <c r="IK2" s="643"/>
      <c r="IL2" s="643"/>
      <c r="IM2" s="643"/>
      <c r="IN2" s="643"/>
      <c r="IO2" s="643"/>
      <c r="IP2" s="643"/>
      <c r="IQ2" s="643"/>
      <c r="IR2" s="643"/>
      <c r="IS2" s="643"/>
      <c r="IT2" s="643"/>
      <c r="IU2" s="643"/>
      <c r="IV2" s="643"/>
    </row>
    <row r="3" spans="1:256" customFormat="1" ht="6.75" customHeight="1">
      <c r="A3" s="642"/>
      <c r="B3" s="642"/>
      <c r="C3" s="642"/>
      <c r="D3" s="642"/>
      <c r="E3" s="643"/>
      <c r="F3" s="643"/>
      <c r="G3" s="643"/>
      <c r="H3" s="643"/>
      <c r="I3" s="643"/>
      <c r="J3" s="643"/>
      <c r="K3" s="643"/>
      <c r="L3" s="643"/>
      <c r="M3" s="643"/>
      <c r="N3" s="643"/>
      <c r="O3" s="643"/>
      <c r="P3" s="643"/>
      <c r="Q3" s="643"/>
      <c r="R3" s="643"/>
      <c r="S3" s="643"/>
      <c r="T3" s="643"/>
      <c r="U3" s="643"/>
      <c r="V3" s="643"/>
      <c r="W3" s="643"/>
      <c r="X3" s="643"/>
      <c r="Y3" s="643"/>
      <c r="Z3" s="643"/>
      <c r="AA3" s="643"/>
      <c r="AB3" s="643"/>
      <c r="AC3" s="643"/>
      <c r="AD3" s="643"/>
      <c r="AE3" s="643"/>
      <c r="AF3" s="643"/>
      <c r="AG3" s="643"/>
      <c r="AH3" s="643"/>
      <c r="AI3" s="643"/>
      <c r="AJ3" s="643"/>
      <c r="AK3" s="643"/>
      <c r="AL3" s="643"/>
      <c r="AM3" s="643"/>
      <c r="AN3" s="643"/>
      <c r="AO3" s="643"/>
      <c r="AP3" s="643"/>
      <c r="AQ3" s="643"/>
      <c r="AR3" s="643"/>
      <c r="AS3" s="643"/>
      <c r="AT3" s="643"/>
      <c r="AU3" s="643"/>
      <c r="AV3" s="643"/>
      <c r="AW3" s="643"/>
      <c r="AX3" s="643"/>
      <c r="AY3" s="643"/>
      <c r="AZ3" s="643"/>
      <c r="BA3" s="643"/>
      <c r="BB3" s="643"/>
      <c r="BC3" s="643"/>
      <c r="BD3" s="643"/>
      <c r="BE3" s="643"/>
      <c r="BF3" s="643"/>
      <c r="BG3" s="643"/>
      <c r="BH3" s="643"/>
      <c r="BI3" s="643"/>
      <c r="BJ3" s="643"/>
      <c r="BK3" s="643"/>
      <c r="BL3" s="643"/>
      <c r="BM3" s="643"/>
      <c r="BN3" s="643"/>
      <c r="BO3" s="643"/>
      <c r="BP3" s="643"/>
      <c r="BQ3" s="643"/>
      <c r="BR3" s="643"/>
      <c r="BS3" s="643"/>
      <c r="BT3" s="643"/>
      <c r="BU3" s="643"/>
      <c r="BV3" s="643"/>
      <c r="BW3" s="643"/>
      <c r="BX3" s="643"/>
      <c r="BY3" s="643"/>
      <c r="BZ3" s="643"/>
      <c r="CA3" s="643"/>
      <c r="CB3" s="643"/>
      <c r="CC3" s="643"/>
      <c r="CD3" s="643"/>
      <c r="CE3" s="643"/>
      <c r="CF3" s="643"/>
      <c r="CG3" s="643"/>
      <c r="CH3" s="643"/>
      <c r="CI3" s="643"/>
      <c r="CJ3" s="643"/>
      <c r="CK3" s="643"/>
      <c r="CL3" s="643"/>
      <c r="CM3" s="643"/>
      <c r="CN3" s="643"/>
      <c r="CO3" s="643"/>
      <c r="CP3" s="643"/>
      <c r="CQ3" s="643"/>
      <c r="CR3" s="643"/>
      <c r="CS3" s="643"/>
      <c r="CT3" s="643"/>
      <c r="CU3" s="643"/>
      <c r="CV3" s="643"/>
      <c r="CW3" s="643"/>
      <c r="CX3" s="643"/>
      <c r="CY3" s="643"/>
      <c r="CZ3" s="643"/>
      <c r="DA3" s="643"/>
      <c r="DB3" s="643"/>
      <c r="DC3" s="643"/>
      <c r="DD3" s="643"/>
      <c r="DE3" s="643"/>
      <c r="DF3" s="643"/>
      <c r="DG3" s="643"/>
      <c r="DH3" s="643"/>
      <c r="DI3" s="643"/>
      <c r="DJ3" s="643"/>
      <c r="DK3" s="643"/>
      <c r="DL3" s="643"/>
      <c r="DM3" s="643"/>
      <c r="DN3" s="643"/>
      <c r="DO3" s="643"/>
      <c r="DP3" s="643"/>
      <c r="DQ3" s="643"/>
      <c r="DR3" s="643"/>
      <c r="DS3" s="643"/>
      <c r="DT3" s="643"/>
      <c r="DU3" s="643"/>
      <c r="DV3" s="643"/>
      <c r="DW3" s="643"/>
      <c r="DX3" s="643"/>
      <c r="DY3" s="643"/>
      <c r="DZ3" s="643"/>
      <c r="EA3" s="643"/>
      <c r="EB3" s="643"/>
      <c r="EC3" s="643"/>
      <c r="ED3" s="643"/>
      <c r="EE3" s="643"/>
      <c r="EF3" s="643"/>
      <c r="EG3" s="643"/>
      <c r="EH3" s="643"/>
      <c r="EI3" s="643"/>
      <c r="EJ3" s="643"/>
      <c r="EK3" s="643"/>
      <c r="EL3" s="643"/>
      <c r="EM3" s="643"/>
      <c r="EN3" s="643"/>
      <c r="EO3" s="643"/>
      <c r="EP3" s="643"/>
      <c r="EQ3" s="643"/>
      <c r="ER3" s="643"/>
      <c r="ES3" s="643"/>
      <c r="ET3" s="643"/>
      <c r="EU3" s="643"/>
      <c r="EV3" s="643"/>
      <c r="EW3" s="643"/>
      <c r="EX3" s="643"/>
      <c r="EY3" s="643"/>
      <c r="EZ3" s="643"/>
      <c r="FA3" s="643"/>
      <c r="FB3" s="643"/>
      <c r="FC3" s="643"/>
      <c r="FD3" s="643"/>
      <c r="FE3" s="643"/>
      <c r="FF3" s="643"/>
      <c r="FG3" s="643"/>
      <c r="FH3" s="643"/>
      <c r="FI3" s="643"/>
      <c r="FJ3" s="643"/>
      <c r="FK3" s="643"/>
      <c r="FL3" s="643"/>
      <c r="FM3" s="643"/>
      <c r="FN3" s="643"/>
      <c r="FO3" s="643"/>
      <c r="FP3" s="643"/>
      <c r="FQ3" s="643"/>
      <c r="FR3" s="643"/>
      <c r="FS3" s="643"/>
      <c r="FT3" s="643"/>
      <c r="FU3" s="643"/>
      <c r="FV3" s="643"/>
      <c r="FW3" s="643"/>
      <c r="FX3" s="643"/>
      <c r="FY3" s="643"/>
      <c r="FZ3" s="643"/>
      <c r="GA3" s="643"/>
      <c r="GB3" s="643"/>
      <c r="GC3" s="643"/>
      <c r="GD3" s="643"/>
      <c r="GE3" s="643"/>
      <c r="GF3" s="643"/>
      <c r="GG3" s="643"/>
      <c r="GH3" s="643"/>
      <c r="GI3" s="643"/>
      <c r="GJ3" s="643"/>
      <c r="GK3" s="643"/>
      <c r="GL3" s="643"/>
      <c r="GM3" s="643"/>
      <c r="GN3" s="643"/>
      <c r="GO3" s="643"/>
      <c r="GP3" s="643"/>
      <c r="GQ3" s="643"/>
      <c r="GR3" s="643"/>
      <c r="GS3" s="643"/>
      <c r="GT3" s="643"/>
      <c r="GU3" s="643"/>
      <c r="GV3" s="643"/>
      <c r="GW3" s="643"/>
      <c r="GX3" s="643"/>
      <c r="GY3" s="643"/>
      <c r="GZ3" s="643"/>
      <c r="HA3" s="643"/>
      <c r="HB3" s="643"/>
      <c r="HC3" s="643"/>
      <c r="HD3" s="643"/>
      <c r="HE3" s="643"/>
      <c r="HF3" s="643"/>
      <c r="HG3" s="643"/>
      <c r="HH3" s="643"/>
      <c r="HI3" s="643"/>
      <c r="HJ3" s="643"/>
      <c r="HK3" s="643"/>
      <c r="HL3" s="643"/>
      <c r="HM3" s="643"/>
      <c r="HN3" s="643"/>
      <c r="HO3" s="643"/>
      <c r="HP3" s="643"/>
      <c r="HQ3" s="643"/>
      <c r="HR3" s="643"/>
      <c r="HS3" s="643"/>
      <c r="HT3" s="643"/>
      <c r="HU3" s="643"/>
      <c r="HV3" s="643"/>
      <c r="HW3" s="643"/>
      <c r="HX3" s="643"/>
      <c r="HY3" s="643"/>
      <c r="HZ3" s="643"/>
      <c r="IA3" s="643"/>
      <c r="IB3" s="643"/>
      <c r="IC3" s="643"/>
      <c r="ID3" s="643"/>
      <c r="IE3" s="643"/>
      <c r="IF3" s="643"/>
      <c r="IG3" s="643"/>
      <c r="IH3" s="643"/>
      <c r="II3" s="643"/>
      <c r="IJ3" s="643"/>
      <c r="IK3" s="643"/>
      <c r="IL3" s="643"/>
      <c r="IM3" s="643"/>
      <c r="IN3" s="643"/>
      <c r="IO3" s="643"/>
      <c r="IP3" s="643"/>
      <c r="IQ3" s="643"/>
      <c r="IR3" s="643"/>
      <c r="IS3" s="643"/>
      <c r="IT3" s="643"/>
      <c r="IU3" s="643"/>
      <c r="IV3" s="643"/>
    </row>
    <row r="4" spans="1:256" ht="38.25" customHeight="1">
      <c r="E4" s="646"/>
      <c r="F4" s="647"/>
    </row>
    <row r="5" spans="1:256" customFormat="1">
      <c r="A5" s="642"/>
      <c r="B5" s="642"/>
      <c r="C5" s="642"/>
      <c r="D5" s="642"/>
      <c r="E5" s="643"/>
      <c r="F5" s="643"/>
      <c r="G5" s="643"/>
      <c r="H5" s="643"/>
      <c r="I5" s="643"/>
      <c r="J5" s="643"/>
      <c r="K5" s="643"/>
      <c r="L5" s="643"/>
      <c r="M5" s="643"/>
      <c r="N5" s="643"/>
      <c r="O5" s="643"/>
      <c r="P5" s="643"/>
      <c r="Q5" s="643"/>
      <c r="R5" s="643"/>
      <c r="S5" s="643"/>
      <c r="T5" s="643"/>
      <c r="U5" s="643"/>
      <c r="V5" s="643"/>
      <c r="W5" s="643"/>
      <c r="X5" s="643"/>
      <c r="Y5" s="643"/>
      <c r="Z5" s="643"/>
      <c r="AA5" s="643"/>
      <c r="AB5" s="643"/>
      <c r="AC5" s="643"/>
      <c r="AD5" s="643"/>
      <c r="AE5" s="643"/>
      <c r="AF5" s="643"/>
      <c r="AG5" s="643"/>
      <c r="AH5" s="643"/>
      <c r="AI5" s="643"/>
      <c r="AJ5" s="643"/>
      <c r="AK5" s="643"/>
      <c r="AL5" s="643"/>
      <c r="AM5" s="643"/>
      <c r="AN5" s="643"/>
      <c r="AO5" s="643"/>
      <c r="AP5" s="643"/>
      <c r="AQ5" s="643"/>
      <c r="AR5" s="643"/>
      <c r="AS5" s="643"/>
      <c r="AT5" s="643"/>
      <c r="AU5" s="643"/>
      <c r="AV5" s="643"/>
      <c r="AW5" s="643"/>
      <c r="AX5" s="643"/>
      <c r="AY5" s="643"/>
      <c r="AZ5" s="643"/>
      <c r="BA5" s="643"/>
      <c r="BB5" s="643"/>
      <c r="BC5" s="643"/>
      <c r="BD5" s="643"/>
      <c r="BE5" s="643"/>
      <c r="BF5" s="643"/>
      <c r="BG5" s="643"/>
      <c r="BH5" s="643"/>
      <c r="BI5" s="643"/>
      <c r="BJ5" s="643"/>
      <c r="BK5" s="643"/>
      <c r="BL5" s="643"/>
      <c r="BM5" s="643"/>
      <c r="BN5" s="643"/>
      <c r="BO5" s="643"/>
      <c r="BP5" s="643"/>
      <c r="BQ5" s="643"/>
      <c r="BR5" s="643"/>
      <c r="BS5" s="643"/>
      <c r="BT5" s="643"/>
      <c r="BU5" s="643"/>
      <c r="BV5" s="643"/>
      <c r="BW5" s="643"/>
      <c r="BX5" s="643"/>
      <c r="BY5" s="643"/>
      <c r="BZ5" s="643"/>
      <c r="CA5" s="643"/>
      <c r="CB5" s="643"/>
      <c r="CC5" s="643"/>
      <c r="CD5" s="643"/>
      <c r="CE5" s="643"/>
      <c r="CF5" s="643"/>
      <c r="CG5" s="643"/>
      <c r="CH5" s="643"/>
      <c r="CI5" s="643"/>
      <c r="CJ5" s="643"/>
      <c r="CK5" s="643"/>
      <c r="CL5" s="643"/>
      <c r="CM5" s="643"/>
      <c r="CN5" s="643"/>
      <c r="CO5" s="643"/>
      <c r="CP5" s="643"/>
      <c r="CQ5" s="643"/>
      <c r="CR5" s="643"/>
      <c r="CS5" s="643"/>
      <c r="CT5" s="643"/>
      <c r="CU5" s="643"/>
      <c r="CV5" s="643"/>
      <c r="CW5" s="643"/>
      <c r="CX5" s="643"/>
      <c r="CY5" s="643"/>
      <c r="CZ5" s="643"/>
      <c r="DA5" s="643"/>
      <c r="DB5" s="643"/>
      <c r="DC5" s="643"/>
      <c r="DD5" s="643"/>
      <c r="DE5" s="643"/>
      <c r="DF5" s="643"/>
      <c r="DG5" s="643"/>
      <c r="DH5" s="643"/>
      <c r="DI5" s="643"/>
      <c r="DJ5" s="643"/>
      <c r="DK5" s="643"/>
      <c r="DL5" s="643"/>
      <c r="DM5" s="643"/>
      <c r="DN5" s="643"/>
      <c r="DO5" s="643"/>
      <c r="DP5" s="643"/>
      <c r="DQ5" s="643"/>
      <c r="DR5" s="643"/>
      <c r="DS5" s="643"/>
      <c r="DT5" s="643"/>
      <c r="DU5" s="643"/>
      <c r="DV5" s="643"/>
      <c r="DW5" s="643"/>
      <c r="DX5" s="643"/>
      <c r="DY5" s="643"/>
      <c r="DZ5" s="643"/>
      <c r="EA5" s="643"/>
      <c r="EB5" s="643"/>
      <c r="EC5" s="643"/>
      <c r="ED5" s="643"/>
      <c r="EE5" s="643"/>
      <c r="EF5" s="643"/>
      <c r="EG5" s="643"/>
      <c r="EH5" s="643"/>
      <c r="EI5" s="643"/>
      <c r="EJ5" s="643"/>
      <c r="EK5" s="643"/>
      <c r="EL5" s="643"/>
      <c r="EM5" s="643"/>
      <c r="EN5" s="643"/>
      <c r="EO5" s="643"/>
      <c r="EP5" s="643"/>
      <c r="EQ5" s="643"/>
      <c r="ER5" s="643"/>
      <c r="ES5" s="643"/>
      <c r="ET5" s="643"/>
      <c r="EU5" s="643"/>
      <c r="EV5" s="643"/>
      <c r="EW5" s="643"/>
      <c r="EX5" s="643"/>
      <c r="EY5" s="643"/>
      <c r="EZ5" s="643"/>
      <c r="FA5" s="643"/>
      <c r="FB5" s="643"/>
      <c r="FC5" s="643"/>
      <c r="FD5" s="643"/>
      <c r="FE5" s="643"/>
      <c r="FF5" s="643"/>
      <c r="FG5" s="643"/>
      <c r="FH5" s="643"/>
      <c r="FI5" s="643"/>
      <c r="FJ5" s="643"/>
      <c r="FK5" s="643"/>
      <c r="FL5" s="643"/>
      <c r="FM5" s="643"/>
      <c r="FN5" s="643"/>
      <c r="FO5" s="643"/>
      <c r="FP5" s="643"/>
      <c r="FQ5" s="643"/>
      <c r="FR5" s="643"/>
      <c r="FS5" s="643"/>
      <c r="FT5" s="643"/>
      <c r="FU5" s="643"/>
      <c r="FV5" s="643"/>
      <c r="FW5" s="643"/>
      <c r="FX5" s="643"/>
      <c r="FY5" s="643"/>
      <c r="FZ5" s="643"/>
      <c r="GA5" s="643"/>
      <c r="GB5" s="643"/>
      <c r="GC5" s="643"/>
      <c r="GD5" s="643"/>
      <c r="GE5" s="643"/>
      <c r="GF5" s="643"/>
      <c r="GG5" s="643"/>
      <c r="GH5" s="643"/>
      <c r="GI5" s="643"/>
      <c r="GJ5" s="643"/>
      <c r="GK5" s="643"/>
      <c r="GL5" s="643"/>
      <c r="GM5" s="643"/>
      <c r="GN5" s="643"/>
      <c r="GO5" s="643"/>
      <c r="GP5" s="643"/>
      <c r="GQ5" s="643"/>
      <c r="GR5" s="643"/>
      <c r="GS5" s="643"/>
      <c r="GT5" s="643"/>
      <c r="GU5" s="643"/>
      <c r="GV5" s="643"/>
      <c r="GW5" s="643"/>
      <c r="GX5" s="643"/>
      <c r="GY5" s="643"/>
      <c r="GZ5" s="643"/>
      <c r="HA5" s="643"/>
      <c r="HB5" s="643"/>
      <c r="HC5" s="643"/>
      <c r="HD5" s="643"/>
      <c r="HE5" s="643"/>
      <c r="HF5" s="643"/>
      <c r="HG5" s="643"/>
      <c r="HH5" s="643"/>
      <c r="HI5" s="643"/>
      <c r="HJ5" s="643"/>
      <c r="HK5" s="643"/>
      <c r="HL5" s="643"/>
      <c r="HM5" s="643"/>
      <c r="HN5" s="643"/>
      <c r="HO5" s="643"/>
      <c r="HP5" s="643"/>
      <c r="HQ5" s="643"/>
      <c r="HR5" s="643"/>
      <c r="HS5" s="643"/>
      <c r="HT5" s="643"/>
      <c r="HU5" s="643"/>
      <c r="HV5" s="643"/>
      <c r="HW5" s="643"/>
      <c r="HX5" s="643"/>
      <c r="HY5" s="643"/>
      <c r="HZ5" s="643"/>
      <c r="IA5" s="643"/>
      <c r="IB5" s="643"/>
      <c r="IC5" s="643"/>
      <c r="ID5" s="643"/>
      <c r="IE5" s="643"/>
      <c r="IF5" s="643"/>
      <c r="IG5" s="643"/>
      <c r="IH5" s="643"/>
      <c r="II5" s="643"/>
      <c r="IJ5" s="643"/>
      <c r="IK5" s="643"/>
      <c r="IL5" s="643"/>
      <c r="IM5" s="643"/>
      <c r="IN5" s="643"/>
      <c r="IO5" s="643"/>
      <c r="IP5" s="643"/>
      <c r="IQ5" s="643"/>
      <c r="IR5" s="643"/>
      <c r="IS5" s="643"/>
      <c r="IT5" s="643"/>
      <c r="IU5" s="643"/>
      <c r="IV5" s="643"/>
    </row>
    <row r="6" spans="1:256" customFormat="1">
      <c r="A6" s="642"/>
      <c r="B6" s="642"/>
      <c r="C6" s="642"/>
      <c r="D6" s="642"/>
      <c r="E6" s="643"/>
      <c r="F6" s="643"/>
      <c r="G6" s="643"/>
      <c r="H6" s="643"/>
      <c r="I6" s="643"/>
      <c r="J6" s="643"/>
      <c r="K6" s="643"/>
      <c r="L6" s="643"/>
      <c r="M6" s="643"/>
      <c r="N6" s="643"/>
      <c r="O6" s="643"/>
      <c r="P6" s="643"/>
      <c r="Q6" s="643"/>
      <c r="R6" s="643"/>
      <c r="S6" s="643"/>
      <c r="T6" s="643"/>
      <c r="U6" s="643"/>
      <c r="V6" s="643"/>
      <c r="W6" s="643"/>
      <c r="X6" s="643"/>
      <c r="Y6" s="643"/>
      <c r="Z6" s="643"/>
      <c r="AA6" s="643"/>
      <c r="AB6" s="643"/>
      <c r="AC6" s="643"/>
      <c r="AD6" s="643"/>
      <c r="AE6" s="643"/>
      <c r="AF6" s="643"/>
      <c r="AG6" s="643"/>
      <c r="AH6" s="643"/>
      <c r="AI6" s="643"/>
      <c r="AJ6" s="643"/>
      <c r="AK6" s="643"/>
      <c r="AL6" s="643"/>
      <c r="AM6" s="643"/>
      <c r="AN6" s="643"/>
      <c r="AO6" s="643"/>
      <c r="AP6" s="643"/>
      <c r="AQ6" s="643"/>
      <c r="AR6" s="643"/>
      <c r="AS6" s="643"/>
      <c r="AT6" s="643"/>
      <c r="AU6" s="643"/>
      <c r="AV6" s="643"/>
      <c r="AW6" s="643"/>
      <c r="AX6" s="643"/>
      <c r="AY6" s="643"/>
      <c r="AZ6" s="643"/>
      <c r="BA6" s="643"/>
      <c r="BB6" s="643"/>
      <c r="BC6" s="643"/>
      <c r="BD6" s="643"/>
      <c r="BE6" s="643"/>
      <c r="BF6" s="643"/>
      <c r="BG6" s="643"/>
      <c r="BH6" s="643"/>
      <c r="BI6" s="643"/>
      <c r="BJ6" s="643"/>
      <c r="BK6" s="643"/>
      <c r="BL6" s="643"/>
      <c r="BM6" s="643"/>
      <c r="BN6" s="643"/>
      <c r="BO6" s="643"/>
      <c r="BP6" s="643"/>
      <c r="BQ6" s="643"/>
      <c r="BR6" s="643"/>
      <c r="BS6" s="643"/>
      <c r="BT6" s="643"/>
      <c r="BU6" s="643"/>
      <c r="BV6" s="643"/>
      <c r="BW6" s="643"/>
      <c r="BX6" s="643"/>
      <c r="BY6" s="643"/>
      <c r="BZ6" s="643"/>
      <c r="CA6" s="643"/>
      <c r="CB6" s="643"/>
      <c r="CC6" s="643"/>
      <c r="CD6" s="643"/>
      <c r="CE6" s="643"/>
      <c r="CF6" s="643"/>
      <c r="CG6" s="643"/>
      <c r="CH6" s="643"/>
      <c r="CI6" s="643"/>
      <c r="CJ6" s="643"/>
      <c r="CK6" s="643"/>
      <c r="CL6" s="643"/>
      <c r="CM6" s="643"/>
      <c r="CN6" s="643"/>
      <c r="CO6" s="643"/>
      <c r="CP6" s="643"/>
      <c r="CQ6" s="643"/>
      <c r="CR6" s="643"/>
      <c r="CS6" s="643"/>
      <c r="CT6" s="643"/>
      <c r="CU6" s="643"/>
      <c r="CV6" s="643"/>
      <c r="CW6" s="643"/>
      <c r="CX6" s="643"/>
      <c r="CY6" s="643"/>
      <c r="CZ6" s="643"/>
      <c r="DA6" s="643"/>
      <c r="DB6" s="643"/>
      <c r="DC6" s="643"/>
      <c r="DD6" s="643"/>
      <c r="DE6" s="643"/>
      <c r="DF6" s="643"/>
      <c r="DG6" s="643"/>
      <c r="DH6" s="643"/>
      <c r="DI6" s="643"/>
      <c r="DJ6" s="643"/>
      <c r="DK6" s="643"/>
      <c r="DL6" s="643"/>
      <c r="DM6" s="643"/>
      <c r="DN6" s="643"/>
      <c r="DO6" s="643"/>
      <c r="DP6" s="643"/>
      <c r="DQ6" s="643"/>
      <c r="DR6" s="643"/>
      <c r="DS6" s="643"/>
      <c r="DT6" s="643"/>
      <c r="DU6" s="643"/>
      <c r="DV6" s="643"/>
      <c r="DW6" s="643"/>
      <c r="DX6" s="643"/>
      <c r="DY6" s="643"/>
      <c r="DZ6" s="643"/>
      <c r="EA6" s="643"/>
      <c r="EB6" s="643"/>
      <c r="EC6" s="643"/>
      <c r="ED6" s="643"/>
      <c r="EE6" s="643"/>
      <c r="EF6" s="643"/>
      <c r="EG6" s="643"/>
      <c r="EH6" s="643"/>
      <c r="EI6" s="643"/>
      <c r="EJ6" s="643"/>
      <c r="EK6" s="643"/>
      <c r="EL6" s="643"/>
      <c r="EM6" s="643"/>
      <c r="EN6" s="643"/>
      <c r="EO6" s="643"/>
      <c r="EP6" s="643"/>
      <c r="EQ6" s="643"/>
      <c r="ER6" s="643"/>
      <c r="ES6" s="643"/>
      <c r="ET6" s="643"/>
      <c r="EU6" s="643"/>
      <c r="EV6" s="643"/>
      <c r="EW6" s="643"/>
      <c r="EX6" s="643"/>
      <c r="EY6" s="643"/>
      <c r="EZ6" s="643"/>
      <c r="FA6" s="643"/>
      <c r="FB6" s="643"/>
      <c r="FC6" s="643"/>
      <c r="FD6" s="643"/>
      <c r="FE6" s="643"/>
      <c r="FF6" s="643"/>
      <c r="FG6" s="643"/>
      <c r="FH6" s="643"/>
      <c r="FI6" s="643"/>
      <c r="FJ6" s="643"/>
      <c r="FK6" s="643"/>
      <c r="FL6" s="643"/>
      <c r="FM6" s="643"/>
      <c r="FN6" s="643"/>
      <c r="FO6" s="643"/>
      <c r="FP6" s="643"/>
      <c r="FQ6" s="643"/>
      <c r="FR6" s="643"/>
      <c r="FS6" s="643"/>
      <c r="FT6" s="643"/>
      <c r="FU6" s="643"/>
      <c r="FV6" s="643"/>
      <c r="FW6" s="643"/>
      <c r="FX6" s="643"/>
      <c r="FY6" s="643"/>
      <c r="FZ6" s="643"/>
      <c r="GA6" s="643"/>
      <c r="GB6" s="643"/>
      <c r="GC6" s="643"/>
      <c r="GD6" s="643"/>
      <c r="GE6" s="643"/>
      <c r="GF6" s="643"/>
      <c r="GG6" s="643"/>
      <c r="GH6" s="643"/>
      <c r="GI6" s="643"/>
      <c r="GJ6" s="643"/>
      <c r="GK6" s="643"/>
      <c r="GL6" s="643"/>
      <c r="GM6" s="643"/>
      <c r="GN6" s="643"/>
      <c r="GO6" s="643"/>
      <c r="GP6" s="643"/>
      <c r="GQ6" s="643"/>
      <c r="GR6" s="643"/>
      <c r="GS6" s="643"/>
      <c r="GT6" s="643"/>
      <c r="GU6" s="643"/>
      <c r="GV6" s="643"/>
      <c r="GW6" s="643"/>
      <c r="GX6" s="643"/>
      <c r="GY6" s="643"/>
      <c r="GZ6" s="643"/>
      <c r="HA6" s="643"/>
      <c r="HB6" s="643"/>
      <c r="HC6" s="643"/>
      <c r="HD6" s="643"/>
      <c r="HE6" s="643"/>
      <c r="HF6" s="643"/>
      <c r="HG6" s="643"/>
      <c r="HH6" s="643"/>
      <c r="HI6" s="643"/>
      <c r="HJ6" s="643"/>
      <c r="HK6" s="643"/>
      <c r="HL6" s="643"/>
      <c r="HM6" s="643"/>
      <c r="HN6" s="643"/>
      <c r="HO6" s="643"/>
      <c r="HP6" s="643"/>
      <c r="HQ6" s="643"/>
      <c r="HR6" s="643"/>
      <c r="HS6" s="643"/>
      <c r="HT6" s="643"/>
      <c r="HU6" s="643"/>
      <c r="HV6" s="643"/>
      <c r="HW6" s="643"/>
      <c r="HX6" s="643"/>
      <c r="HY6" s="643"/>
      <c r="HZ6" s="643"/>
      <c r="IA6" s="643"/>
      <c r="IB6" s="643"/>
      <c r="IC6" s="643"/>
      <c r="ID6" s="643"/>
      <c r="IE6" s="643"/>
      <c r="IF6" s="643"/>
      <c r="IG6" s="643"/>
      <c r="IH6" s="643"/>
      <c r="II6" s="643"/>
      <c r="IJ6" s="643"/>
      <c r="IK6" s="643"/>
      <c r="IL6" s="643"/>
      <c r="IM6" s="643"/>
      <c r="IN6" s="643"/>
      <c r="IO6" s="643"/>
      <c r="IP6" s="643"/>
      <c r="IQ6" s="643"/>
      <c r="IR6" s="643"/>
      <c r="IS6" s="643"/>
      <c r="IT6" s="643"/>
      <c r="IU6" s="643"/>
      <c r="IV6" s="643"/>
    </row>
    <row r="7" spans="1:256" ht="37.5" customHeight="1">
      <c r="A7" s="663" t="s">
        <v>1</v>
      </c>
      <c r="B7" s="663"/>
      <c r="C7" s="663"/>
      <c r="D7" s="663"/>
      <c r="E7" s="664"/>
      <c r="F7" s="665"/>
      <c r="G7" s="665"/>
    </row>
    <row r="8" spans="1:256" ht="37.5" customHeight="1">
      <c r="A8" s="663" t="s">
        <v>2</v>
      </c>
      <c r="B8" s="663"/>
      <c r="C8" s="663"/>
      <c r="D8" s="663"/>
      <c r="E8" s="664"/>
      <c r="F8" s="665"/>
      <c r="G8" s="665"/>
    </row>
    <row r="9" spans="1:256" ht="26.25">
      <c r="A9" s="648"/>
      <c r="B9" s="648"/>
      <c r="C9" s="648"/>
      <c r="D9" s="648"/>
      <c r="E9" s="649"/>
    </row>
    <row r="10" spans="1:256" ht="12" customHeight="1">
      <c r="A10" s="648"/>
      <c r="B10" s="648"/>
      <c r="C10" s="648"/>
      <c r="D10" s="648"/>
      <c r="E10" s="649"/>
    </row>
    <row r="11" spans="1:256" ht="26.25">
      <c r="A11" s="648"/>
      <c r="B11" s="648"/>
      <c r="C11" s="648"/>
      <c r="D11" s="648"/>
      <c r="E11" s="649"/>
    </row>
    <row r="12" spans="1:256" ht="40.5" customHeight="1">
      <c r="A12" s="666"/>
      <c r="B12" s="666"/>
      <c r="C12" s="666"/>
      <c r="D12" s="666"/>
      <c r="E12" s="667"/>
      <c r="F12" s="668"/>
      <c r="G12" s="668"/>
    </row>
    <row r="13" spans="1:256" ht="35.25" customHeight="1">
      <c r="A13" s="650"/>
      <c r="B13" s="650"/>
      <c r="C13" s="650"/>
      <c r="D13" s="650"/>
      <c r="E13" s="651"/>
    </row>
    <row r="14" spans="1:256" customFormat="1">
      <c r="A14" s="642"/>
      <c r="B14" s="642"/>
      <c r="C14" s="642"/>
      <c r="D14" s="642"/>
      <c r="E14" s="643"/>
      <c r="F14" s="643"/>
      <c r="G14" s="643"/>
      <c r="H14" s="643"/>
      <c r="I14" s="643"/>
      <c r="J14" s="643"/>
      <c r="K14" s="643"/>
      <c r="L14" s="643"/>
      <c r="M14" s="643"/>
      <c r="N14" s="643"/>
      <c r="O14" s="643"/>
      <c r="P14" s="643"/>
      <c r="Q14" s="643"/>
      <c r="R14" s="643"/>
      <c r="S14" s="643"/>
      <c r="T14" s="643"/>
      <c r="U14" s="643"/>
      <c r="V14" s="643"/>
      <c r="W14" s="643"/>
      <c r="X14" s="643"/>
      <c r="Y14" s="643"/>
      <c r="Z14" s="643"/>
      <c r="AA14" s="643"/>
      <c r="AB14" s="643"/>
      <c r="AC14" s="643"/>
      <c r="AD14" s="643"/>
      <c r="AE14" s="643"/>
      <c r="AF14" s="643"/>
      <c r="AG14" s="643"/>
      <c r="AH14" s="643"/>
      <c r="AI14" s="643"/>
      <c r="AJ14" s="643"/>
      <c r="AK14" s="643"/>
      <c r="AL14" s="643"/>
      <c r="AM14" s="643"/>
      <c r="AN14" s="643"/>
      <c r="AO14" s="643"/>
      <c r="AP14" s="643"/>
      <c r="AQ14" s="643"/>
      <c r="AR14" s="643"/>
      <c r="AS14" s="643"/>
      <c r="AT14" s="643"/>
      <c r="AU14" s="643"/>
      <c r="AV14" s="643"/>
      <c r="AW14" s="643"/>
      <c r="AX14" s="643"/>
      <c r="AY14" s="643"/>
      <c r="AZ14" s="643"/>
      <c r="BA14" s="643"/>
      <c r="BB14" s="643"/>
      <c r="BC14" s="643"/>
      <c r="BD14" s="643"/>
      <c r="BE14" s="643"/>
      <c r="BF14" s="643"/>
      <c r="BG14" s="643"/>
      <c r="BH14" s="643"/>
      <c r="BI14" s="643"/>
      <c r="BJ14" s="643"/>
      <c r="BK14" s="643"/>
      <c r="BL14" s="643"/>
      <c r="BM14" s="643"/>
      <c r="BN14" s="643"/>
      <c r="BO14" s="643"/>
      <c r="BP14" s="643"/>
      <c r="BQ14" s="643"/>
      <c r="BR14" s="643"/>
      <c r="BS14" s="643"/>
      <c r="BT14" s="643"/>
      <c r="BU14" s="643"/>
      <c r="BV14" s="643"/>
      <c r="BW14" s="643"/>
      <c r="BX14" s="643"/>
      <c r="BY14" s="643"/>
      <c r="BZ14" s="643"/>
      <c r="CA14" s="643"/>
      <c r="CB14" s="643"/>
      <c r="CC14" s="643"/>
      <c r="CD14" s="643"/>
      <c r="CE14" s="643"/>
      <c r="CF14" s="643"/>
      <c r="CG14" s="643"/>
      <c r="CH14" s="643"/>
      <c r="CI14" s="643"/>
      <c r="CJ14" s="643"/>
      <c r="CK14" s="643"/>
      <c r="CL14" s="643"/>
      <c r="CM14" s="643"/>
      <c r="CN14" s="643"/>
      <c r="CO14" s="643"/>
      <c r="CP14" s="643"/>
      <c r="CQ14" s="643"/>
      <c r="CR14" s="643"/>
      <c r="CS14" s="643"/>
      <c r="CT14" s="643"/>
      <c r="CU14" s="643"/>
      <c r="CV14" s="643"/>
      <c r="CW14" s="643"/>
      <c r="CX14" s="643"/>
      <c r="CY14" s="643"/>
      <c r="CZ14" s="643"/>
      <c r="DA14" s="643"/>
      <c r="DB14" s="643"/>
      <c r="DC14" s="643"/>
      <c r="DD14" s="643"/>
      <c r="DE14" s="643"/>
      <c r="DF14" s="643"/>
      <c r="DG14" s="643"/>
      <c r="DH14" s="643"/>
      <c r="DI14" s="643"/>
      <c r="DJ14" s="643"/>
      <c r="DK14" s="643"/>
      <c r="DL14" s="643"/>
      <c r="DM14" s="643"/>
      <c r="DN14" s="643"/>
      <c r="DO14" s="643"/>
      <c r="DP14" s="643"/>
      <c r="DQ14" s="643"/>
      <c r="DR14" s="643"/>
      <c r="DS14" s="643"/>
      <c r="DT14" s="643"/>
      <c r="DU14" s="643"/>
      <c r="DV14" s="643"/>
      <c r="DW14" s="643"/>
      <c r="DX14" s="643"/>
      <c r="DY14" s="643"/>
      <c r="DZ14" s="643"/>
      <c r="EA14" s="643"/>
      <c r="EB14" s="643"/>
      <c r="EC14" s="643"/>
      <c r="ED14" s="643"/>
      <c r="EE14" s="643"/>
      <c r="EF14" s="643"/>
      <c r="EG14" s="643"/>
      <c r="EH14" s="643"/>
      <c r="EI14" s="643"/>
      <c r="EJ14" s="643"/>
      <c r="EK14" s="643"/>
      <c r="EL14" s="643"/>
      <c r="EM14" s="643"/>
      <c r="EN14" s="643"/>
      <c r="EO14" s="643"/>
      <c r="EP14" s="643"/>
      <c r="EQ14" s="643"/>
      <c r="ER14" s="643"/>
      <c r="ES14" s="643"/>
      <c r="ET14" s="643"/>
      <c r="EU14" s="643"/>
      <c r="EV14" s="643"/>
      <c r="EW14" s="643"/>
      <c r="EX14" s="643"/>
      <c r="EY14" s="643"/>
      <c r="EZ14" s="643"/>
      <c r="FA14" s="643"/>
      <c r="FB14" s="643"/>
      <c r="FC14" s="643"/>
      <c r="FD14" s="643"/>
      <c r="FE14" s="643"/>
      <c r="FF14" s="643"/>
      <c r="FG14" s="643"/>
      <c r="FH14" s="643"/>
      <c r="FI14" s="643"/>
      <c r="FJ14" s="643"/>
      <c r="FK14" s="643"/>
      <c r="FL14" s="643"/>
      <c r="FM14" s="643"/>
      <c r="FN14" s="643"/>
      <c r="FO14" s="643"/>
      <c r="FP14" s="643"/>
      <c r="FQ14" s="643"/>
      <c r="FR14" s="643"/>
      <c r="FS14" s="643"/>
      <c r="FT14" s="643"/>
      <c r="FU14" s="643"/>
      <c r="FV14" s="643"/>
      <c r="FW14" s="643"/>
      <c r="FX14" s="643"/>
      <c r="FY14" s="643"/>
      <c r="FZ14" s="643"/>
      <c r="GA14" s="643"/>
      <c r="GB14" s="643"/>
      <c r="GC14" s="643"/>
      <c r="GD14" s="643"/>
      <c r="GE14" s="643"/>
      <c r="GF14" s="643"/>
      <c r="GG14" s="643"/>
      <c r="GH14" s="643"/>
      <c r="GI14" s="643"/>
      <c r="GJ14" s="643"/>
      <c r="GK14" s="643"/>
      <c r="GL14" s="643"/>
      <c r="GM14" s="643"/>
      <c r="GN14" s="643"/>
      <c r="GO14" s="643"/>
      <c r="GP14" s="643"/>
      <c r="GQ14" s="643"/>
      <c r="GR14" s="643"/>
      <c r="GS14" s="643"/>
      <c r="GT14" s="643"/>
      <c r="GU14" s="643"/>
      <c r="GV14" s="643"/>
      <c r="GW14" s="643"/>
      <c r="GX14" s="643"/>
      <c r="GY14" s="643"/>
      <c r="GZ14" s="643"/>
      <c r="HA14" s="643"/>
      <c r="HB14" s="643"/>
      <c r="HC14" s="643"/>
      <c r="HD14" s="643"/>
      <c r="HE14" s="643"/>
      <c r="HF14" s="643"/>
      <c r="HG14" s="643"/>
      <c r="HH14" s="643"/>
      <c r="HI14" s="643"/>
      <c r="HJ14" s="643"/>
      <c r="HK14" s="643"/>
      <c r="HL14" s="643"/>
      <c r="HM14" s="643"/>
      <c r="HN14" s="643"/>
      <c r="HO14" s="643"/>
      <c r="HP14" s="643"/>
      <c r="HQ14" s="643"/>
      <c r="HR14" s="643"/>
      <c r="HS14" s="643"/>
      <c r="HT14" s="643"/>
      <c r="HU14" s="643"/>
      <c r="HV14" s="643"/>
      <c r="HW14" s="643"/>
      <c r="HX14" s="643"/>
      <c r="HY14" s="643"/>
      <c r="HZ14" s="643"/>
      <c r="IA14" s="643"/>
      <c r="IB14" s="643"/>
      <c r="IC14" s="643"/>
      <c r="ID14" s="643"/>
      <c r="IE14" s="643"/>
      <c r="IF14" s="643"/>
      <c r="IG14" s="643"/>
      <c r="IH14" s="643"/>
      <c r="II14" s="643"/>
      <c r="IJ14" s="643"/>
      <c r="IK14" s="643"/>
      <c r="IL14" s="643"/>
      <c r="IM14" s="643"/>
      <c r="IN14" s="643"/>
      <c r="IO14" s="643"/>
      <c r="IP14" s="643"/>
      <c r="IQ14" s="643"/>
      <c r="IR14" s="643"/>
      <c r="IS14" s="643"/>
      <c r="IT14" s="643"/>
      <c r="IU14" s="643"/>
      <c r="IV14" s="643"/>
    </row>
    <row r="15" spans="1:256" customFormat="1">
      <c r="A15" s="642"/>
      <c r="B15" s="642"/>
      <c r="C15" s="642"/>
      <c r="D15" s="642"/>
      <c r="E15" s="643"/>
      <c r="F15" s="643"/>
      <c r="G15" s="643"/>
      <c r="H15" s="643"/>
      <c r="I15" s="643"/>
      <c r="J15" s="643"/>
      <c r="K15" s="643"/>
      <c r="L15" s="643"/>
      <c r="M15" s="643"/>
      <c r="N15" s="643"/>
      <c r="O15" s="643"/>
      <c r="P15" s="643"/>
      <c r="Q15" s="643"/>
      <c r="R15" s="643"/>
      <c r="S15" s="643"/>
      <c r="T15" s="643"/>
      <c r="U15" s="643"/>
      <c r="V15" s="643"/>
      <c r="W15" s="643"/>
      <c r="X15" s="643"/>
      <c r="Y15" s="643"/>
      <c r="Z15" s="643"/>
      <c r="AA15" s="643"/>
      <c r="AB15" s="643"/>
      <c r="AC15" s="643"/>
      <c r="AD15" s="643"/>
      <c r="AE15" s="643"/>
      <c r="AF15" s="643"/>
      <c r="AG15" s="643"/>
      <c r="AH15" s="643"/>
      <c r="AI15" s="643"/>
      <c r="AJ15" s="643"/>
      <c r="AK15" s="643"/>
      <c r="AL15" s="643"/>
      <c r="AM15" s="643"/>
      <c r="AN15" s="643"/>
      <c r="AO15" s="643"/>
      <c r="AP15" s="643"/>
      <c r="AQ15" s="643"/>
      <c r="AR15" s="643"/>
      <c r="AS15" s="643"/>
      <c r="AT15" s="643"/>
      <c r="AU15" s="643"/>
      <c r="AV15" s="643"/>
      <c r="AW15" s="643"/>
      <c r="AX15" s="643"/>
      <c r="AY15" s="643"/>
      <c r="AZ15" s="643"/>
      <c r="BA15" s="643"/>
      <c r="BB15" s="643"/>
      <c r="BC15" s="643"/>
      <c r="BD15" s="643"/>
      <c r="BE15" s="643"/>
      <c r="BF15" s="643"/>
      <c r="BG15" s="643"/>
      <c r="BH15" s="643"/>
      <c r="BI15" s="643"/>
      <c r="BJ15" s="643"/>
      <c r="BK15" s="643"/>
      <c r="BL15" s="643"/>
      <c r="BM15" s="643"/>
      <c r="BN15" s="643"/>
      <c r="BO15" s="643"/>
      <c r="BP15" s="643"/>
      <c r="BQ15" s="643"/>
      <c r="BR15" s="643"/>
      <c r="BS15" s="643"/>
      <c r="BT15" s="643"/>
      <c r="BU15" s="643"/>
      <c r="BV15" s="643"/>
      <c r="BW15" s="643"/>
      <c r="BX15" s="643"/>
      <c r="BY15" s="643"/>
      <c r="BZ15" s="643"/>
      <c r="CA15" s="643"/>
      <c r="CB15" s="643"/>
      <c r="CC15" s="643"/>
      <c r="CD15" s="643"/>
      <c r="CE15" s="643"/>
      <c r="CF15" s="643"/>
      <c r="CG15" s="643"/>
      <c r="CH15" s="643"/>
      <c r="CI15" s="643"/>
      <c r="CJ15" s="643"/>
      <c r="CK15" s="643"/>
      <c r="CL15" s="643"/>
      <c r="CM15" s="643"/>
      <c r="CN15" s="643"/>
      <c r="CO15" s="643"/>
      <c r="CP15" s="643"/>
      <c r="CQ15" s="643"/>
      <c r="CR15" s="643"/>
      <c r="CS15" s="643"/>
      <c r="CT15" s="643"/>
      <c r="CU15" s="643"/>
      <c r="CV15" s="643"/>
      <c r="CW15" s="643"/>
      <c r="CX15" s="643"/>
      <c r="CY15" s="643"/>
      <c r="CZ15" s="643"/>
      <c r="DA15" s="643"/>
      <c r="DB15" s="643"/>
      <c r="DC15" s="643"/>
      <c r="DD15" s="643"/>
      <c r="DE15" s="643"/>
      <c r="DF15" s="643"/>
      <c r="DG15" s="643"/>
      <c r="DH15" s="643"/>
      <c r="DI15" s="643"/>
      <c r="DJ15" s="643"/>
      <c r="DK15" s="643"/>
      <c r="DL15" s="643"/>
      <c r="DM15" s="643"/>
      <c r="DN15" s="643"/>
      <c r="DO15" s="643"/>
      <c r="DP15" s="643"/>
      <c r="DQ15" s="643"/>
      <c r="DR15" s="643"/>
      <c r="DS15" s="643"/>
      <c r="DT15" s="643"/>
      <c r="DU15" s="643"/>
      <c r="DV15" s="643"/>
      <c r="DW15" s="643"/>
      <c r="DX15" s="643"/>
      <c r="DY15" s="643"/>
      <c r="DZ15" s="643"/>
      <c r="EA15" s="643"/>
      <c r="EB15" s="643"/>
      <c r="EC15" s="643"/>
      <c r="ED15" s="643"/>
      <c r="EE15" s="643"/>
      <c r="EF15" s="643"/>
      <c r="EG15" s="643"/>
      <c r="EH15" s="643"/>
      <c r="EI15" s="643"/>
      <c r="EJ15" s="643"/>
      <c r="EK15" s="643"/>
      <c r="EL15" s="643"/>
      <c r="EM15" s="643"/>
      <c r="EN15" s="643"/>
      <c r="EO15" s="643"/>
      <c r="EP15" s="643"/>
      <c r="EQ15" s="643"/>
      <c r="ER15" s="643"/>
      <c r="ES15" s="643"/>
      <c r="ET15" s="643"/>
      <c r="EU15" s="643"/>
      <c r="EV15" s="643"/>
      <c r="EW15" s="643"/>
      <c r="EX15" s="643"/>
      <c r="EY15" s="643"/>
      <c r="EZ15" s="643"/>
      <c r="FA15" s="643"/>
      <c r="FB15" s="643"/>
      <c r="FC15" s="643"/>
      <c r="FD15" s="643"/>
      <c r="FE15" s="643"/>
      <c r="FF15" s="643"/>
      <c r="FG15" s="643"/>
      <c r="FH15" s="643"/>
      <c r="FI15" s="643"/>
      <c r="FJ15" s="643"/>
      <c r="FK15" s="643"/>
      <c r="FL15" s="643"/>
      <c r="FM15" s="643"/>
      <c r="FN15" s="643"/>
      <c r="FO15" s="643"/>
      <c r="FP15" s="643"/>
      <c r="FQ15" s="643"/>
      <c r="FR15" s="643"/>
      <c r="FS15" s="643"/>
      <c r="FT15" s="643"/>
      <c r="FU15" s="643"/>
      <c r="FV15" s="643"/>
      <c r="FW15" s="643"/>
      <c r="FX15" s="643"/>
      <c r="FY15" s="643"/>
      <c r="FZ15" s="643"/>
      <c r="GA15" s="643"/>
      <c r="GB15" s="643"/>
      <c r="GC15" s="643"/>
      <c r="GD15" s="643"/>
      <c r="GE15" s="643"/>
      <c r="GF15" s="643"/>
      <c r="GG15" s="643"/>
      <c r="GH15" s="643"/>
      <c r="GI15" s="643"/>
      <c r="GJ15" s="643"/>
      <c r="GK15" s="643"/>
      <c r="GL15" s="643"/>
      <c r="GM15" s="643"/>
      <c r="GN15" s="643"/>
      <c r="GO15" s="643"/>
      <c r="GP15" s="643"/>
      <c r="GQ15" s="643"/>
      <c r="GR15" s="643"/>
      <c r="GS15" s="643"/>
      <c r="GT15" s="643"/>
      <c r="GU15" s="643"/>
      <c r="GV15" s="643"/>
      <c r="GW15" s="643"/>
      <c r="GX15" s="643"/>
      <c r="GY15" s="643"/>
      <c r="GZ15" s="643"/>
      <c r="HA15" s="643"/>
      <c r="HB15" s="643"/>
      <c r="HC15" s="643"/>
      <c r="HD15" s="643"/>
      <c r="HE15" s="643"/>
      <c r="HF15" s="643"/>
      <c r="HG15" s="643"/>
      <c r="HH15" s="643"/>
      <c r="HI15" s="643"/>
      <c r="HJ15" s="643"/>
      <c r="HK15" s="643"/>
      <c r="HL15" s="643"/>
      <c r="HM15" s="643"/>
      <c r="HN15" s="643"/>
      <c r="HO15" s="643"/>
      <c r="HP15" s="643"/>
      <c r="HQ15" s="643"/>
      <c r="HR15" s="643"/>
      <c r="HS15" s="643"/>
      <c r="HT15" s="643"/>
      <c r="HU15" s="643"/>
      <c r="HV15" s="643"/>
      <c r="HW15" s="643"/>
      <c r="HX15" s="643"/>
      <c r="HY15" s="643"/>
      <c r="HZ15" s="643"/>
      <c r="IA15" s="643"/>
      <c r="IB15" s="643"/>
      <c r="IC15" s="643"/>
      <c r="ID15" s="643"/>
      <c r="IE15" s="643"/>
      <c r="IF15" s="643"/>
      <c r="IG15" s="643"/>
      <c r="IH15" s="643"/>
      <c r="II15" s="643"/>
      <c r="IJ15" s="643"/>
      <c r="IK15" s="643"/>
      <c r="IL15" s="643"/>
      <c r="IM15" s="643"/>
      <c r="IN15" s="643"/>
      <c r="IO15" s="643"/>
      <c r="IP15" s="643"/>
      <c r="IQ15" s="643"/>
      <c r="IR15" s="643"/>
      <c r="IS15" s="643"/>
      <c r="IT15" s="643"/>
      <c r="IU15" s="643"/>
      <c r="IV15" s="643"/>
    </row>
    <row r="16" spans="1:256" customFormat="1">
      <c r="A16" s="642"/>
      <c r="B16" s="642"/>
      <c r="C16" s="642"/>
      <c r="D16" s="642"/>
      <c r="E16" s="643"/>
      <c r="F16" s="643"/>
      <c r="G16" s="643"/>
      <c r="H16" s="643"/>
      <c r="I16" s="643"/>
      <c r="J16" s="643"/>
      <c r="K16" s="643"/>
      <c r="L16" s="643"/>
      <c r="M16" s="643"/>
      <c r="N16" s="643"/>
      <c r="O16" s="643"/>
      <c r="P16" s="643"/>
      <c r="Q16" s="643"/>
      <c r="R16" s="643"/>
      <c r="S16" s="643"/>
      <c r="T16" s="643"/>
      <c r="U16" s="643"/>
      <c r="V16" s="643"/>
      <c r="W16" s="643"/>
      <c r="X16" s="643"/>
      <c r="Y16" s="643"/>
      <c r="Z16" s="643"/>
      <c r="AA16" s="643"/>
      <c r="AB16" s="643"/>
      <c r="AC16" s="643"/>
      <c r="AD16" s="643"/>
      <c r="AE16" s="643"/>
      <c r="AF16" s="643"/>
      <c r="AG16" s="643"/>
      <c r="AH16" s="643"/>
      <c r="AI16" s="643"/>
      <c r="AJ16" s="643"/>
      <c r="AK16" s="643"/>
      <c r="AL16" s="643"/>
      <c r="AM16" s="643"/>
      <c r="AN16" s="643"/>
      <c r="AO16" s="643"/>
      <c r="AP16" s="643"/>
      <c r="AQ16" s="643"/>
      <c r="AR16" s="643"/>
      <c r="AS16" s="643"/>
      <c r="AT16" s="643"/>
      <c r="AU16" s="643"/>
      <c r="AV16" s="643"/>
      <c r="AW16" s="643"/>
      <c r="AX16" s="643"/>
      <c r="AY16" s="643"/>
      <c r="AZ16" s="643"/>
      <c r="BA16" s="643"/>
      <c r="BB16" s="643"/>
      <c r="BC16" s="643"/>
      <c r="BD16" s="643"/>
      <c r="BE16" s="643"/>
      <c r="BF16" s="643"/>
      <c r="BG16" s="643"/>
      <c r="BH16" s="643"/>
      <c r="BI16" s="643"/>
      <c r="BJ16" s="643"/>
      <c r="BK16" s="643"/>
      <c r="BL16" s="643"/>
      <c r="BM16" s="643"/>
      <c r="BN16" s="643"/>
      <c r="BO16" s="643"/>
      <c r="BP16" s="643"/>
      <c r="BQ16" s="643"/>
      <c r="BR16" s="643"/>
      <c r="BS16" s="643"/>
      <c r="BT16" s="643"/>
      <c r="BU16" s="643"/>
      <c r="BV16" s="643"/>
      <c r="BW16" s="643"/>
      <c r="BX16" s="643"/>
      <c r="BY16" s="643"/>
      <c r="BZ16" s="643"/>
      <c r="CA16" s="643"/>
      <c r="CB16" s="643"/>
      <c r="CC16" s="643"/>
      <c r="CD16" s="643"/>
      <c r="CE16" s="643"/>
      <c r="CF16" s="643"/>
      <c r="CG16" s="643"/>
      <c r="CH16" s="643"/>
      <c r="CI16" s="643"/>
      <c r="CJ16" s="643"/>
      <c r="CK16" s="643"/>
      <c r="CL16" s="643"/>
      <c r="CM16" s="643"/>
      <c r="CN16" s="643"/>
      <c r="CO16" s="643"/>
      <c r="CP16" s="643"/>
      <c r="CQ16" s="643"/>
      <c r="CR16" s="643"/>
      <c r="CS16" s="643"/>
      <c r="CT16" s="643"/>
      <c r="CU16" s="643"/>
      <c r="CV16" s="643"/>
      <c r="CW16" s="643"/>
      <c r="CX16" s="643"/>
      <c r="CY16" s="643"/>
      <c r="CZ16" s="643"/>
      <c r="DA16" s="643"/>
      <c r="DB16" s="643"/>
      <c r="DC16" s="643"/>
      <c r="DD16" s="643"/>
      <c r="DE16" s="643"/>
      <c r="DF16" s="643"/>
      <c r="DG16" s="643"/>
      <c r="DH16" s="643"/>
      <c r="DI16" s="643"/>
      <c r="DJ16" s="643"/>
      <c r="DK16" s="643"/>
      <c r="DL16" s="643"/>
      <c r="DM16" s="643"/>
      <c r="DN16" s="643"/>
      <c r="DO16" s="643"/>
      <c r="DP16" s="643"/>
      <c r="DQ16" s="643"/>
      <c r="DR16" s="643"/>
      <c r="DS16" s="643"/>
      <c r="DT16" s="643"/>
      <c r="DU16" s="643"/>
      <c r="DV16" s="643"/>
      <c r="DW16" s="643"/>
      <c r="DX16" s="643"/>
      <c r="DY16" s="643"/>
      <c r="DZ16" s="643"/>
      <c r="EA16" s="643"/>
      <c r="EB16" s="643"/>
      <c r="EC16" s="643"/>
      <c r="ED16" s="643"/>
      <c r="EE16" s="643"/>
      <c r="EF16" s="643"/>
      <c r="EG16" s="643"/>
      <c r="EH16" s="643"/>
      <c r="EI16" s="643"/>
      <c r="EJ16" s="643"/>
      <c r="EK16" s="643"/>
      <c r="EL16" s="643"/>
      <c r="EM16" s="643"/>
      <c r="EN16" s="643"/>
      <c r="EO16" s="643"/>
      <c r="EP16" s="643"/>
      <c r="EQ16" s="643"/>
      <c r="ER16" s="643"/>
      <c r="ES16" s="643"/>
      <c r="ET16" s="643"/>
      <c r="EU16" s="643"/>
      <c r="EV16" s="643"/>
      <c r="EW16" s="643"/>
      <c r="EX16" s="643"/>
      <c r="EY16" s="643"/>
      <c r="EZ16" s="643"/>
      <c r="FA16" s="643"/>
      <c r="FB16" s="643"/>
      <c r="FC16" s="643"/>
      <c r="FD16" s="643"/>
      <c r="FE16" s="643"/>
      <c r="FF16" s="643"/>
      <c r="FG16" s="643"/>
      <c r="FH16" s="643"/>
      <c r="FI16" s="643"/>
      <c r="FJ16" s="643"/>
      <c r="FK16" s="643"/>
      <c r="FL16" s="643"/>
      <c r="FM16" s="643"/>
      <c r="FN16" s="643"/>
      <c r="FO16" s="643"/>
      <c r="FP16" s="643"/>
      <c r="FQ16" s="643"/>
      <c r="FR16" s="643"/>
      <c r="FS16" s="643"/>
      <c r="FT16" s="643"/>
      <c r="FU16" s="643"/>
      <c r="FV16" s="643"/>
      <c r="FW16" s="643"/>
      <c r="FX16" s="643"/>
      <c r="FY16" s="643"/>
      <c r="FZ16" s="643"/>
      <c r="GA16" s="643"/>
      <c r="GB16" s="643"/>
      <c r="GC16" s="643"/>
      <c r="GD16" s="643"/>
      <c r="GE16" s="643"/>
      <c r="GF16" s="643"/>
      <c r="GG16" s="643"/>
      <c r="GH16" s="643"/>
      <c r="GI16" s="643"/>
      <c r="GJ16" s="643"/>
      <c r="GK16" s="643"/>
      <c r="GL16" s="643"/>
      <c r="GM16" s="643"/>
      <c r="GN16" s="643"/>
      <c r="GO16" s="643"/>
      <c r="GP16" s="643"/>
      <c r="GQ16" s="643"/>
      <c r="GR16" s="643"/>
      <c r="GS16" s="643"/>
      <c r="GT16" s="643"/>
      <c r="GU16" s="643"/>
      <c r="GV16" s="643"/>
      <c r="GW16" s="643"/>
      <c r="GX16" s="643"/>
      <c r="GY16" s="643"/>
      <c r="GZ16" s="643"/>
      <c r="HA16" s="643"/>
      <c r="HB16" s="643"/>
      <c r="HC16" s="643"/>
      <c r="HD16" s="643"/>
      <c r="HE16" s="643"/>
      <c r="HF16" s="643"/>
      <c r="HG16" s="643"/>
      <c r="HH16" s="643"/>
      <c r="HI16" s="643"/>
      <c r="HJ16" s="643"/>
      <c r="HK16" s="643"/>
      <c r="HL16" s="643"/>
      <c r="HM16" s="643"/>
      <c r="HN16" s="643"/>
      <c r="HO16" s="643"/>
      <c r="HP16" s="643"/>
      <c r="HQ16" s="643"/>
      <c r="HR16" s="643"/>
      <c r="HS16" s="643"/>
      <c r="HT16" s="643"/>
      <c r="HU16" s="643"/>
      <c r="HV16" s="643"/>
      <c r="HW16" s="643"/>
      <c r="HX16" s="643"/>
      <c r="HY16" s="643"/>
      <c r="HZ16" s="643"/>
      <c r="IA16" s="643"/>
      <c r="IB16" s="643"/>
      <c r="IC16" s="643"/>
      <c r="ID16" s="643"/>
      <c r="IE16" s="643"/>
      <c r="IF16" s="643"/>
      <c r="IG16" s="643"/>
      <c r="IH16" s="643"/>
      <c r="II16" s="643"/>
      <c r="IJ16" s="643"/>
      <c r="IK16" s="643"/>
      <c r="IL16" s="643"/>
      <c r="IM16" s="643"/>
      <c r="IN16" s="643"/>
      <c r="IO16" s="643"/>
      <c r="IP16" s="643"/>
      <c r="IQ16" s="643"/>
      <c r="IR16" s="643"/>
      <c r="IS16" s="643"/>
      <c r="IT16" s="643"/>
      <c r="IU16" s="643"/>
      <c r="IV16" s="643"/>
    </row>
    <row r="17" spans="1:256" customFormat="1">
      <c r="A17" s="642"/>
      <c r="B17" s="642"/>
      <c r="C17" s="642"/>
      <c r="D17" s="642"/>
      <c r="E17" s="643"/>
      <c r="F17" s="643"/>
      <c r="G17" s="643"/>
      <c r="H17" s="643"/>
      <c r="I17" s="643"/>
      <c r="J17" s="643"/>
      <c r="K17" s="643"/>
      <c r="L17" s="643"/>
      <c r="M17" s="643"/>
      <c r="N17" s="643"/>
      <c r="O17" s="643"/>
      <c r="P17" s="643"/>
      <c r="Q17" s="643"/>
      <c r="R17" s="643"/>
      <c r="S17" s="643"/>
      <c r="T17" s="643"/>
      <c r="U17" s="643"/>
      <c r="V17" s="643"/>
      <c r="W17" s="643"/>
      <c r="X17" s="643"/>
      <c r="Y17" s="643"/>
      <c r="Z17" s="643"/>
      <c r="AA17" s="643"/>
      <c r="AB17" s="643"/>
      <c r="AC17" s="643"/>
      <c r="AD17" s="643"/>
      <c r="AE17" s="643"/>
      <c r="AF17" s="643"/>
      <c r="AG17" s="643"/>
      <c r="AH17" s="643"/>
      <c r="AI17" s="643"/>
      <c r="AJ17" s="643"/>
      <c r="AK17" s="643"/>
      <c r="AL17" s="643"/>
      <c r="AM17" s="643"/>
      <c r="AN17" s="643"/>
      <c r="AO17" s="643"/>
      <c r="AP17" s="643"/>
      <c r="AQ17" s="643"/>
      <c r="AR17" s="643"/>
      <c r="AS17" s="643"/>
      <c r="AT17" s="643"/>
      <c r="AU17" s="643"/>
      <c r="AV17" s="643"/>
      <c r="AW17" s="643"/>
      <c r="AX17" s="643"/>
      <c r="AY17" s="643"/>
      <c r="AZ17" s="643"/>
      <c r="BA17" s="643"/>
      <c r="BB17" s="643"/>
      <c r="BC17" s="643"/>
      <c r="BD17" s="643"/>
      <c r="BE17" s="643"/>
      <c r="BF17" s="643"/>
      <c r="BG17" s="643"/>
      <c r="BH17" s="643"/>
      <c r="BI17" s="643"/>
      <c r="BJ17" s="643"/>
      <c r="BK17" s="643"/>
      <c r="BL17" s="643"/>
      <c r="BM17" s="643"/>
      <c r="BN17" s="643"/>
      <c r="BO17" s="643"/>
      <c r="BP17" s="643"/>
      <c r="BQ17" s="643"/>
      <c r="BR17" s="643"/>
      <c r="BS17" s="643"/>
      <c r="BT17" s="643"/>
      <c r="BU17" s="643"/>
      <c r="BV17" s="643"/>
      <c r="BW17" s="643"/>
      <c r="BX17" s="643"/>
      <c r="BY17" s="643"/>
      <c r="BZ17" s="643"/>
      <c r="CA17" s="643"/>
      <c r="CB17" s="643"/>
      <c r="CC17" s="643"/>
      <c r="CD17" s="643"/>
      <c r="CE17" s="643"/>
      <c r="CF17" s="643"/>
      <c r="CG17" s="643"/>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3"/>
      <c r="DH17" s="643"/>
      <c r="DI17" s="643"/>
      <c r="DJ17" s="643"/>
      <c r="DK17" s="643"/>
      <c r="DL17" s="643"/>
      <c r="DM17" s="643"/>
      <c r="DN17" s="643"/>
      <c r="DO17" s="643"/>
      <c r="DP17" s="643"/>
      <c r="DQ17" s="643"/>
      <c r="DR17" s="643"/>
      <c r="DS17" s="643"/>
      <c r="DT17" s="643"/>
      <c r="DU17" s="643"/>
      <c r="DV17" s="643"/>
      <c r="DW17" s="643"/>
      <c r="DX17" s="643"/>
      <c r="DY17" s="643"/>
      <c r="DZ17" s="643"/>
      <c r="EA17" s="643"/>
      <c r="EB17" s="643"/>
      <c r="EC17" s="643"/>
      <c r="ED17" s="643"/>
      <c r="EE17" s="643"/>
      <c r="EF17" s="643"/>
      <c r="EG17" s="643"/>
      <c r="EH17" s="643"/>
      <c r="EI17" s="643"/>
      <c r="EJ17" s="643"/>
      <c r="EK17" s="643"/>
      <c r="EL17" s="643"/>
      <c r="EM17" s="643"/>
      <c r="EN17" s="643"/>
      <c r="EO17" s="643"/>
      <c r="EP17" s="643"/>
      <c r="EQ17" s="643"/>
      <c r="ER17" s="643"/>
      <c r="ES17" s="643"/>
      <c r="ET17" s="643"/>
      <c r="EU17" s="643"/>
      <c r="EV17" s="643"/>
      <c r="EW17" s="643"/>
      <c r="EX17" s="643"/>
      <c r="EY17" s="643"/>
      <c r="EZ17" s="643"/>
      <c r="FA17" s="643"/>
      <c r="FB17" s="643"/>
      <c r="FC17" s="643"/>
      <c r="FD17" s="643"/>
      <c r="FE17" s="643"/>
      <c r="FF17" s="643"/>
      <c r="FG17" s="643"/>
      <c r="FH17" s="643"/>
      <c r="FI17" s="643"/>
      <c r="FJ17" s="643"/>
      <c r="FK17" s="643"/>
      <c r="FL17" s="643"/>
      <c r="FM17" s="643"/>
      <c r="FN17" s="643"/>
      <c r="FO17" s="643"/>
      <c r="FP17" s="643"/>
      <c r="FQ17" s="643"/>
      <c r="FR17" s="643"/>
      <c r="FS17" s="643"/>
      <c r="FT17" s="643"/>
      <c r="FU17" s="643"/>
      <c r="FV17" s="643"/>
      <c r="FW17" s="643"/>
      <c r="FX17" s="643"/>
      <c r="FY17" s="643"/>
      <c r="FZ17" s="643"/>
      <c r="GA17" s="643"/>
      <c r="GB17" s="643"/>
      <c r="GC17" s="643"/>
      <c r="GD17" s="643"/>
      <c r="GE17" s="643"/>
      <c r="GF17" s="643"/>
      <c r="GG17" s="643"/>
      <c r="GH17" s="643"/>
      <c r="GI17" s="643"/>
      <c r="GJ17" s="643"/>
      <c r="GK17" s="643"/>
      <c r="GL17" s="643"/>
      <c r="GM17" s="643"/>
      <c r="GN17" s="643"/>
      <c r="GO17" s="643"/>
      <c r="GP17" s="643"/>
      <c r="GQ17" s="643"/>
      <c r="GR17" s="643"/>
      <c r="GS17" s="643"/>
      <c r="GT17" s="643"/>
      <c r="GU17" s="643"/>
      <c r="GV17" s="643"/>
      <c r="GW17" s="643"/>
      <c r="GX17" s="643"/>
      <c r="GY17" s="643"/>
      <c r="GZ17" s="643"/>
      <c r="HA17" s="643"/>
      <c r="HB17" s="643"/>
      <c r="HC17" s="643"/>
      <c r="HD17" s="643"/>
      <c r="HE17" s="643"/>
      <c r="HF17" s="643"/>
      <c r="HG17" s="643"/>
      <c r="HH17" s="643"/>
      <c r="HI17" s="643"/>
      <c r="HJ17" s="643"/>
      <c r="HK17" s="643"/>
      <c r="HL17" s="643"/>
      <c r="HM17" s="643"/>
      <c r="HN17" s="643"/>
      <c r="HO17" s="643"/>
      <c r="HP17" s="643"/>
      <c r="HQ17" s="643"/>
      <c r="HR17" s="643"/>
      <c r="HS17" s="643"/>
      <c r="HT17" s="643"/>
      <c r="HU17" s="643"/>
      <c r="HV17" s="643"/>
      <c r="HW17" s="643"/>
      <c r="HX17" s="643"/>
      <c r="HY17" s="643"/>
      <c r="HZ17" s="643"/>
      <c r="IA17" s="643"/>
      <c r="IB17" s="643"/>
      <c r="IC17" s="643"/>
      <c r="ID17" s="643"/>
      <c r="IE17" s="643"/>
      <c r="IF17" s="643"/>
      <c r="IG17" s="643"/>
      <c r="IH17" s="643"/>
      <c r="II17" s="643"/>
      <c r="IJ17" s="643"/>
      <c r="IK17" s="643"/>
      <c r="IL17" s="643"/>
      <c r="IM17" s="643"/>
      <c r="IN17" s="643"/>
      <c r="IO17" s="643"/>
      <c r="IP17" s="643"/>
      <c r="IQ17" s="643"/>
      <c r="IR17" s="643"/>
      <c r="IS17" s="643"/>
      <c r="IT17" s="643"/>
      <c r="IU17" s="643"/>
      <c r="IV17" s="643"/>
    </row>
    <row r="18" spans="1:256" customFormat="1">
      <c r="A18" s="642"/>
      <c r="B18" s="642"/>
      <c r="C18" s="642"/>
      <c r="D18" s="642"/>
      <c r="E18" s="643"/>
      <c r="F18" s="643"/>
      <c r="G18" s="643"/>
      <c r="H18" s="643"/>
      <c r="I18" s="643"/>
      <c r="J18" s="643"/>
      <c r="K18" s="643"/>
      <c r="L18" s="643"/>
      <c r="M18" s="643"/>
      <c r="N18" s="643"/>
      <c r="O18" s="643"/>
      <c r="P18" s="643"/>
      <c r="Q18" s="643"/>
      <c r="R18" s="643"/>
      <c r="S18" s="643"/>
      <c r="T18" s="643"/>
      <c r="U18" s="643"/>
      <c r="V18" s="643"/>
      <c r="W18" s="643"/>
      <c r="X18" s="643"/>
      <c r="Y18" s="643"/>
      <c r="Z18" s="643"/>
      <c r="AA18" s="643"/>
      <c r="AB18" s="643"/>
      <c r="AC18" s="643"/>
      <c r="AD18" s="643"/>
      <c r="AE18" s="643"/>
      <c r="AF18" s="643"/>
      <c r="AG18" s="643"/>
      <c r="AH18" s="643"/>
      <c r="AI18" s="643"/>
      <c r="AJ18" s="643"/>
      <c r="AK18" s="643"/>
      <c r="AL18" s="643"/>
      <c r="AM18" s="643"/>
      <c r="AN18" s="643"/>
      <c r="AO18" s="643"/>
      <c r="AP18" s="643"/>
      <c r="AQ18" s="643"/>
      <c r="AR18" s="643"/>
      <c r="AS18" s="643"/>
      <c r="AT18" s="643"/>
      <c r="AU18" s="643"/>
      <c r="AV18" s="643"/>
      <c r="AW18" s="643"/>
      <c r="AX18" s="643"/>
      <c r="AY18" s="643"/>
      <c r="AZ18" s="643"/>
      <c r="BA18" s="643"/>
      <c r="BB18" s="643"/>
      <c r="BC18" s="643"/>
      <c r="BD18" s="643"/>
      <c r="BE18" s="643"/>
      <c r="BF18" s="643"/>
      <c r="BG18" s="643"/>
      <c r="BH18" s="643"/>
      <c r="BI18" s="643"/>
      <c r="BJ18" s="643"/>
      <c r="BK18" s="643"/>
      <c r="BL18" s="643"/>
      <c r="BM18" s="643"/>
      <c r="BN18" s="643"/>
      <c r="BO18" s="643"/>
      <c r="BP18" s="643"/>
      <c r="BQ18" s="643"/>
      <c r="BR18" s="643"/>
      <c r="BS18" s="643"/>
      <c r="BT18" s="643"/>
      <c r="BU18" s="643"/>
      <c r="BV18" s="643"/>
      <c r="BW18" s="643"/>
      <c r="BX18" s="643"/>
      <c r="BY18" s="643"/>
      <c r="BZ18" s="643"/>
      <c r="CA18" s="643"/>
      <c r="CB18" s="643"/>
      <c r="CC18" s="643"/>
      <c r="CD18" s="643"/>
      <c r="CE18" s="643"/>
      <c r="CF18" s="643"/>
      <c r="CG18" s="643"/>
      <c r="CH18" s="643"/>
      <c r="CI18" s="643"/>
      <c r="CJ18" s="643"/>
      <c r="CK18" s="643"/>
      <c r="CL18" s="643"/>
      <c r="CM18" s="643"/>
      <c r="CN18" s="643"/>
      <c r="CO18" s="643"/>
      <c r="CP18" s="643"/>
      <c r="CQ18" s="643"/>
      <c r="CR18" s="643"/>
      <c r="CS18" s="643"/>
      <c r="CT18" s="643"/>
      <c r="CU18" s="643"/>
      <c r="CV18" s="643"/>
      <c r="CW18" s="643"/>
      <c r="CX18" s="643"/>
      <c r="CY18" s="643"/>
      <c r="CZ18" s="643"/>
      <c r="DA18" s="643"/>
      <c r="DB18" s="643"/>
      <c r="DC18" s="643"/>
      <c r="DD18" s="643"/>
      <c r="DE18" s="643"/>
      <c r="DF18" s="643"/>
      <c r="DG18" s="643"/>
      <c r="DH18" s="643"/>
      <c r="DI18" s="643"/>
      <c r="DJ18" s="643"/>
      <c r="DK18" s="643"/>
      <c r="DL18" s="643"/>
      <c r="DM18" s="643"/>
      <c r="DN18" s="643"/>
      <c r="DO18" s="643"/>
      <c r="DP18" s="643"/>
      <c r="DQ18" s="643"/>
      <c r="DR18" s="643"/>
      <c r="DS18" s="643"/>
      <c r="DT18" s="643"/>
      <c r="DU18" s="643"/>
      <c r="DV18" s="643"/>
      <c r="DW18" s="643"/>
      <c r="DX18" s="643"/>
      <c r="DY18" s="643"/>
      <c r="DZ18" s="643"/>
      <c r="EA18" s="643"/>
      <c r="EB18" s="643"/>
      <c r="EC18" s="643"/>
      <c r="ED18" s="643"/>
      <c r="EE18" s="643"/>
      <c r="EF18" s="643"/>
      <c r="EG18" s="643"/>
      <c r="EH18" s="643"/>
      <c r="EI18" s="643"/>
      <c r="EJ18" s="643"/>
      <c r="EK18" s="643"/>
      <c r="EL18" s="643"/>
      <c r="EM18" s="643"/>
      <c r="EN18" s="643"/>
      <c r="EO18" s="643"/>
      <c r="EP18" s="643"/>
      <c r="EQ18" s="643"/>
      <c r="ER18" s="643"/>
      <c r="ES18" s="643"/>
      <c r="ET18" s="643"/>
      <c r="EU18" s="643"/>
      <c r="EV18" s="643"/>
      <c r="EW18" s="643"/>
      <c r="EX18" s="643"/>
      <c r="EY18" s="643"/>
      <c r="EZ18" s="643"/>
      <c r="FA18" s="643"/>
      <c r="FB18" s="643"/>
      <c r="FC18" s="643"/>
      <c r="FD18" s="643"/>
      <c r="FE18" s="643"/>
      <c r="FF18" s="643"/>
      <c r="FG18" s="643"/>
      <c r="FH18" s="643"/>
      <c r="FI18" s="643"/>
      <c r="FJ18" s="643"/>
      <c r="FK18" s="643"/>
      <c r="FL18" s="643"/>
      <c r="FM18" s="643"/>
      <c r="FN18" s="643"/>
      <c r="FO18" s="643"/>
      <c r="FP18" s="643"/>
      <c r="FQ18" s="643"/>
      <c r="FR18" s="643"/>
      <c r="FS18" s="643"/>
      <c r="FT18" s="643"/>
      <c r="FU18" s="643"/>
      <c r="FV18" s="643"/>
      <c r="FW18" s="643"/>
      <c r="FX18" s="643"/>
      <c r="FY18" s="643"/>
      <c r="FZ18" s="643"/>
      <c r="GA18" s="643"/>
      <c r="GB18" s="643"/>
      <c r="GC18" s="643"/>
      <c r="GD18" s="643"/>
      <c r="GE18" s="643"/>
      <c r="GF18" s="643"/>
      <c r="GG18" s="643"/>
      <c r="GH18" s="643"/>
      <c r="GI18" s="643"/>
      <c r="GJ18" s="643"/>
      <c r="GK18" s="643"/>
      <c r="GL18" s="643"/>
      <c r="GM18" s="643"/>
      <c r="GN18" s="643"/>
      <c r="GO18" s="643"/>
      <c r="GP18" s="643"/>
      <c r="GQ18" s="643"/>
      <c r="GR18" s="643"/>
      <c r="GS18" s="643"/>
      <c r="GT18" s="643"/>
      <c r="GU18" s="643"/>
      <c r="GV18" s="643"/>
      <c r="GW18" s="643"/>
      <c r="GX18" s="643"/>
      <c r="GY18" s="643"/>
      <c r="GZ18" s="643"/>
      <c r="HA18" s="643"/>
      <c r="HB18" s="643"/>
      <c r="HC18" s="643"/>
      <c r="HD18" s="643"/>
      <c r="HE18" s="643"/>
      <c r="HF18" s="643"/>
      <c r="HG18" s="643"/>
      <c r="HH18" s="643"/>
      <c r="HI18" s="643"/>
      <c r="HJ18" s="643"/>
      <c r="HK18" s="643"/>
      <c r="HL18" s="643"/>
      <c r="HM18" s="643"/>
      <c r="HN18" s="643"/>
      <c r="HO18" s="643"/>
      <c r="HP18" s="643"/>
      <c r="HQ18" s="643"/>
      <c r="HR18" s="643"/>
      <c r="HS18" s="643"/>
      <c r="HT18" s="643"/>
      <c r="HU18" s="643"/>
      <c r="HV18" s="643"/>
      <c r="HW18" s="643"/>
      <c r="HX18" s="643"/>
      <c r="HY18" s="643"/>
      <c r="HZ18" s="643"/>
      <c r="IA18" s="643"/>
      <c r="IB18" s="643"/>
      <c r="IC18" s="643"/>
      <c r="ID18" s="643"/>
      <c r="IE18" s="643"/>
      <c r="IF18" s="643"/>
      <c r="IG18" s="643"/>
      <c r="IH18" s="643"/>
      <c r="II18" s="643"/>
      <c r="IJ18" s="643"/>
      <c r="IK18" s="643"/>
      <c r="IL18" s="643"/>
      <c r="IM18" s="643"/>
      <c r="IN18" s="643"/>
      <c r="IO18" s="643"/>
      <c r="IP18" s="643"/>
      <c r="IQ18" s="643"/>
      <c r="IR18" s="643"/>
      <c r="IS18" s="643"/>
      <c r="IT18" s="643"/>
      <c r="IU18" s="643"/>
      <c r="IV18" s="643"/>
    </row>
    <row r="19" spans="1:256" customFormat="1">
      <c r="A19" s="642"/>
      <c r="B19" s="642"/>
      <c r="C19" s="642"/>
      <c r="D19" s="642"/>
      <c r="E19" s="643"/>
      <c r="F19" s="643"/>
      <c r="G19" s="643"/>
      <c r="H19" s="643"/>
      <c r="I19" s="643"/>
      <c r="J19" s="643"/>
      <c r="K19" s="643"/>
      <c r="L19" s="643"/>
      <c r="M19" s="643"/>
      <c r="N19" s="643"/>
      <c r="O19" s="643"/>
      <c r="P19" s="643"/>
      <c r="Q19" s="643"/>
      <c r="R19" s="643"/>
      <c r="S19" s="643"/>
      <c r="T19" s="643"/>
      <c r="U19" s="643"/>
      <c r="V19" s="643"/>
      <c r="W19" s="643"/>
      <c r="X19" s="643"/>
      <c r="Y19" s="643"/>
      <c r="Z19" s="643"/>
      <c r="AA19" s="643"/>
      <c r="AB19" s="643"/>
      <c r="AC19" s="643"/>
      <c r="AD19" s="643"/>
      <c r="AE19" s="643"/>
      <c r="AF19" s="643"/>
      <c r="AG19" s="643"/>
      <c r="AH19" s="643"/>
      <c r="AI19" s="643"/>
      <c r="AJ19" s="643"/>
      <c r="AK19" s="643"/>
      <c r="AL19" s="643"/>
      <c r="AM19" s="643"/>
      <c r="AN19" s="643"/>
      <c r="AO19" s="643"/>
      <c r="AP19" s="643"/>
      <c r="AQ19" s="643"/>
      <c r="AR19" s="643"/>
      <c r="AS19" s="643"/>
      <c r="AT19" s="643"/>
      <c r="AU19" s="643"/>
      <c r="AV19" s="643"/>
      <c r="AW19" s="643"/>
      <c r="AX19" s="643"/>
      <c r="AY19" s="643"/>
      <c r="AZ19" s="643"/>
      <c r="BA19" s="643"/>
      <c r="BB19" s="643"/>
      <c r="BC19" s="643"/>
      <c r="BD19" s="643"/>
      <c r="BE19" s="643"/>
      <c r="BF19" s="643"/>
      <c r="BG19" s="643"/>
      <c r="BH19" s="643"/>
      <c r="BI19" s="643"/>
      <c r="BJ19" s="643"/>
      <c r="BK19" s="643"/>
      <c r="BL19" s="643"/>
      <c r="BM19" s="643"/>
      <c r="BN19" s="643"/>
      <c r="BO19" s="643"/>
      <c r="BP19" s="643"/>
      <c r="BQ19" s="643"/>
      <c r="BR19" s="643"/>
      <c r="BS19" s="643"/>
      <c r="BT19" s="643"/>
      <c r="BU19" s="643"/>
      <c r="BV19" s="643"/>
      <c r="BW19" s="643"/>
      <c r="BX19" s="643"/>
      <c r="BY19" s="643"/>
      <c r="BZ19" s="643"/>
      <c r="CA19" s="643"/>
      <c r="CB19" s="643"/>
      <c r="CC19" s="643"/>
      <c r="CD19" s="643"/>
      <c r="CE19" s="643"/>
      <c r="CF19" s="643"/>
      <c r="CG19" s="643"/>
      <c r="CH19" s="643"/>
      <c r="CI19" s="643"/>
      <c r="CJ19" s="643"/>
      <c r="CK19" s="643"/>
      <c r="CL19" s="643"/>
      <c r="CM19" s="643"/>
      <c r="CN19" s="643"/>
      <c r="CO19" s="643"/>
      <c r="CP19" s="643"/>
      <c r="CQ19" s="643"/>
      <c r="CR19" s="643"/>
      <c r="CS19" s="643"/>
      <c r="CT19" s="643"/>
      <c r="CU19" s="643"/>
      <c r="CV19" s="643"/>
      <c r="CW19" s="643"/>
      <c r="CX19" s="643"/>
      <c r="CY19" s="643"/>
      <c r="CZ19" s="643"/>
      <c r="DA19" s="643"/>
      <c r="DB19" s="643"/>
      <c r="DC19" s="643"/>
      <c r="DD19" s="643"/>
      <c r="DE19" s="643"/>
      <c r="DF19" s="643"/>
      <c r="DG19" s="643"/>
      <c r="DH19" s="643"/>
      <c r="DI19" s="643"/>
      <c r="DJ19" s="643"/>
      <c r="DK19" s="643"/>
      <c r="DL19" s="643"/>
      <c r="DM19" s="643"/>
      <c r="DN19" s="643"/>
      <c r="DO19" s="643"/>
      <c r="DP19" s="643"/>
      <c r="DQ19" s="643"/>
      <c r="DR19" s="643"/>
      <c r="DS19" s="643"/>
      <c r="DT19" s="643"/>
      <c r="DU19" s="643"/>
      <c r="DV19" s="643"/>
      <c r="DW19" s="643"/>
      <c r="DX19" s="643"/>
      <c r="DY19" s="643"/>
      <c r="DZ19" s="643"/>
      <c r="EA19" s="643"/>
      <c r="EB19" s="643"/>
      <c r="EC19" s="643"/>
      <c r="ED19" s="643"/>
      <c r="EE19" s="643"/>
      <c r="EF19" s="643"/>
      <c r="EG19" s="643"/>
      <c r="EH19" s="643"/>
      <c r="EI19" s="643"/>
      <c r="EJ19" s="643"/>
      <c r="EK19" s="643"/>
      <c r="EL19" s="643"/>
      <c r="EM19" s="643"/>
      <c r="EN19" s="643"/>
      <c r="EO19" s="643"/>
      <c r="EP19" s="643"/>
      <c r="EQ19" s="643"/>
      <c r="ER19" s="643"/>
      <c r="ES19" s="643"/>
      <c r="ET19" s="643"/>
      <c r="EU19" s="643"/>
      <c r="EV19" s="643"/>
      <c r="EW19" s="643"/>
      <c r="EX19" s="643"/>
      <c r="EY19" s="643"/>
      <c r="EZ19" s="643"/>
      <c r="FA19" s="643"/>
      <c r="FB19" s="643"/>
      <c r="FC19" s="643"/>
      <c r="FD19" s="643"/>
      <c r="FE19" s="643"/>
      <c r="FF19" s="643"/>
      <c r="FG19" s="643"/>
      <c r="FH19" s="643"/>
      <c r="FI19" s="643"/>
      <c r="FJ19" s="643"/>
      <c r="FK19" s="643"/>
      <c r="FL19" s="643"/>
      <c r="FM19" s="643"/>
      <c r="FN19" s="643"/>
      <c r="FO19" s="643"/>
      <c r="FP19" s="643"/>
      <c r="FQ19" s="643"/>
      <c r="FR19" s="643"/>
      <c r="FS19" s="643"/>
      <c r="FT19" s="643"/>
      <c r="FU19" s="643"/>
      <c r="FV19" s="643"/>
      <c r="FW19" s="643"/>
      <c r="FX19" s="643"/>
      <c r="FY19" s="643"/>
      <c r="FZ19" s="643"/>
      <c r="GA19" s="643"/>
      <c r="GB19" s="643"/>
      <c r="GC19" s="643"/>
      <c r="GD19" s="643"/>
      <c r="GE19" s="643"/>
      <c r="GF19" s="643"/>
      <c r="GG19" s="643"/>
      <c r="GH19" s="643"/>
      <c r="GI19" s="643"/>
      <c r="GJ19" s="643"/>
      <c r="GK19" s="643"/>
      <c r="GL19" s="643"/>
      <c r="GM19" s="643"/>
      <c r="GN19" s="643"/>
      <c r="GO19" s="643"/>
      <c r="GP19" s="643"/>
      <c r="GQ19" s="643"/>
      <c r="GR19" s="643"/>
      <c r="GS19" s="643"/>
      <c r="GT19" s="643"/>
      <c r="GU19" s="643"/>
      <c r="GV19" s="643"/>
      <c r="GW19" s="643"/>
      <c r="GX19" s="643"/>
      <c r="GY19" s="643"/>
      <c r="GZ19" s="643"/>
      <c r="HA19" s="643"/>
      <c r="HB19" s="643"/>
      <c r="HC19" s="643"/>
      <c r="HD19" s="643"/>
      <c r="HE19" s="643"/>
      <c r="HF19" s="643"/>
      <c r="HG19" s="643"/>
      <c r="HH19" s="643"/>
      <c r="HI19" s="643"/>
      <c r="HJ19" s="643"/>
      <c r="HK19" s="643"/>
      <c r="HL19" s="643"/>
      <c r="HM19" s="643"/>
      <c r="HN19" s="643"/>
      <c r="HO19" s="643"/>
      <c r="HP19" s="643"/>
      <c r="HQ19" s="643"/>
      <c r="HR19" s="643"/>
      <c r="HS19" s="643"/>
      <c r="HT19" s="643"/>
      <c r="HU19" s="643"/>
      <c r="HV19" s="643"/>
      <c r="HW19" s="643"/>
      <c r="HX19" s="643"/>
      <c r="HY19" s="643"/>
      <c r="HZ19" s="643"/>
      <c r="IA19" s="643"/>
      <c r="IB19" s="643"/>
      <c r="IC19" s="643"/>
      <c r="ID19" s="643"/>
      <c r="IE19" s="643"/>
      <c r="IF19" s="643"/>
      <c r="IG19" s="643"/>
      <c r="IH19" s="643"/>
      <c r="II19" s="643"/>
      <c r="IJ19" s="643"/>
      <c r="IK19" s="643"/>
      <c r="IL19" s="643"/>
      <c r="IM19" s="643"/>
      <c r="IN19" s="643"/>
      <c r="IO19" s="643"/>
      <c r="IP19" s="643"/>
      <c r="IQ19" s="643"/>
      <c r="IR19" s="643"/>
      <c r="IS19" s="643"/>
      <c r="IT19" s="643"/>
      <c r="IU19" s="643"/>
      <c r="IV19" s="643"/>
    </row>
    <row r="20" spans="1:256" customFormat="1">
      <c r="A20" s="642"/>
      <c r="B20" s="642"/>
      <c r="C20" s="642"/>
      <c r="D20" s="642"/>
      <c r="E20" s="643"/>
      <c r="F20" s="643"/>
      <c r="G20" s="643"/>
      <c r="H20" s="643"/>
      <c r="I20" s="643"/>
      <c r="J20" s="643"/>
      <c r="K20" s="643"/>
      <c r="L20" s="643"/>
      <c r="M20" s="643"/>
      <c r="N20" s="643"/>
      <c r="O20" s="643"/>
      <c r="P20" s="643"/>
      <c r="Q20" s="643"/>
      <c r="R20" s="643"/>
      <c r="S20" s="643"/>
      <c r="T20" s="643"/>
      <c r="U20" s="643"/>
      <c r="V20" s="643"/>
      <c r="W20" s="643"/>
      <c r="X20" s="643"/>
      <c r="Y20" s="643"/>
      <c r="Z20" s="643"/>
      <c r="AA20" s="643"/>
      <c r="AB20" s="643"/>
      <c r="AC20" s="643"/>
      <c r="AD20" s="643"/>
      <c r="AE20" s="643"/>
      <c r="AF20" s="643"/>
      <c r="AG20" s="643"/>
      <c r="AH20" s="643"/>
      <c r="AI20" s="643"/>
      <c r="AJ20" s="643"/>
      <c r="AK20" s="643"/>
      <c r="AL20" s="643"/>
      <c r="AM20" s="643"/>
      <c r="AN20" s="643"/>
      <c r="AO20" s="643"/>
      <c r="AP20" s="643"/>
      <c r="AQ20" s="643"/>
      <c r="AR20" s="643"/>
      <c r="AS20" s="643"/>
      <c r="AT20" s="643"/>
      <c r="AU20" s="643"/>
      <c r="AV20" s="643"/>
      <c r="AW20" s="643"/>
      <c r="AX20" s="643"/>
      <c r="AY20" s="643"/>
      <c r="AZ20" s="643"/>
      <c r="BA20" s="643"/>
      <c r="BB20" s="643"/>
      <c r="BC20" s="643"/>
      <c r="BD20" s="643"/>
      <c r="BE20" s="643"/>
      <c r="BF20" s="643"/>
      <c r="BG20" s="643"/>
      <c r="BH20" s="643"/>
      <c r="BI20" s="643"/>
      <c r="BJ20" s="643"/>
      <c r="BK20" s="643"/>
      <c r="BL20" s="643"/>
      <c r="BM20" s="643"/>
      <c r="BN20" s="643"/>
      <c r="BO20" s="643"/>
      <c r="BP20" s="643"/>
      <c r="BQ20" s="643"/>
      <c r="BR20" s="643"/>
      <c r="BS20" s="643"/>
      <c r="BT20" s="643"/>
      <c r="BU20" s="643"/>
      <c r="BV20" s="643"/>
      <c r="BW20" s="643"/>
      <c r="BX20" s="643"/>
      <c r="BY20" s="643"/>
      <c r="BZ20" s="643"/>
      <c r="CA20" s="643"/>
      <c r="CB20" s="643"/>
      <c r="CC20" s="643"/>
      <c r="CD20" s="643"/>
      <c r="CE20" s="643"/>
      <c r="CF20" s="643"/>
      <c r="CG20" s="643"/>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3"/>
      <c r="DH20" s="643"/>
      <c r="DI20" s="643"/>
      <c r="DJ20" s="643"/>
      <c r="DK20" s="643"/>
      <c r="DL20" s="643"/>
      <c r="DM20" s="643"/>
      <c r="DN20" s="643"/>
      <c r="DO20" s="643"/>
      <c r="DP20" s="643"/>
      <c r="DQ20" s="643"/>
      <c r="DR20" s="643"/>
      <c r="DS20" s="643"/>
      <c r="DT20" s="643"/>
      <c r="DU20" s="643"/>
      <c r="DV20" s="643"/>
      <c r="DW20" s="643"/>
      <c r="DX20" s="643"/>
      <c r="DY20" s="643"/>
      <c r="DZ20" s="643"/>
      <c r="EA20" s="643"/>
      <c r="EB20" s="643"/>
      <c r="EC20" s="643"/>
      <c r="ED20" s="643"/>
      <c r="EE20" s="643"/>
      <c r="EF20" s="643"/>
      <c r="EG20" s="643"/>
      <c r="EH20" s="643"/>
      <c r="EI20" s="643"/>
      <c r="EJ20" s="643"/>
      <c r="EK20" s="643"/>
      <c r="EL20" s="643"/>
      <c r="EM20" s="643"/>
      <c r="EN20" s="643"/>
      <c r="EO20" s="643"/>
      <c r="EP20" s="643"/>
      <c r="EQ20" s="643"/>
      <c r="ER20" s="643"/>
      <c r="ES20" s="643"/>
      <c r="ET20" s="643"/>
      <c r="EU20" s="643"/>
      <c r="EV20" s="643"/>
      <c r="EW20" s="643"/>
      <c r="EX20" s="643"/>
      <c r="EY20" s="643"/>
      <c r="EZ20" s="643"/>
      <c r="FA20" s="643"/>
      <c r="FB20" s="643"/>
      <c r="FC20" s="643"/>
      <c r="FD20" s="643"/>
      <c r="FE20" s="643"/>
      <c r="FF20" s="643"/>
      <c r="FG20" s="643"/>
      <c r="FH20" s="643"/>
      <c r="FI20" s="643"/>
      <c r="FJ20" s="643"/>
      <c r="FK20" s="643"/>
      <c r="FL20" s="643"/>
      <c r="FM20" s="643"/>
      <c r="FN20" s="643"/>
      <c r="FO20" s="643"/>
      <c r="FP20" s="643"/>
      <c r="FQ20" s="643"/>
      <c r="FR20" s="643"/>
      <c r="FS20" s="643"/>
      <c r="FT20" s="643"/>
      <c r="FU20" s="643"/>
      <c r="FV20" s="643"/>
      <c r="FW20" s="643"/>
      <c r="FX20" s="643"/>
      <c r="FY20" s="643"/>
      <c r="FZ20" s="643"/>
      <c r="GA20" s="643"/>
      <c r="GB20" s="643"/>
      <c r="GC20" s="643"/>
      <c r="GD20" s="643"/>
      <c r="GE20" s="643"/>
      <c r="GF20" s="643"/>
      <c r="GG20" s="643"/>
      <c r="GH20" s="643"/>
      <c r="GI20" s="643"/>
      <c r="GJ20" s="643"/>
      <c r="GK20" s="643"/>
      <c r="GL20" s="643"/>
      <c r="GM20" s="643"/>
      <c r="GN20" s="643"/>
      <c r="GO20" s="643"/>
      <c r="GP20" s="643"/>
      <c r="GQ20" s="643"/>
      <c r="GR20" s="643"/>
      <c r="GS20" s="643"/>
      <c r="GT20" s="643"/>
      <c r="GU20" s="643"/>
      <c r="GV20" s="643"/>
      <c r="GW20" s="643"/>
      <c r="GX20" s="643"/>
      <c r="GY20" s="643"/>
      <c r="GZ20" s="643"/>
      <c r="HA20" s="643"/>
      <c r="HB20" s="643"/>
      <c r="HC20" s="643"/>
      <c r="HD20" s="643"/>
      <c r="HE20" s="643"/>
      <c r="HF20" s="643"/>
      <c r="HG20" s="643"/>
      <c r="HH20" s="643"/>
      <c r="HI20" s="643"/>
      <c r="HJ20" s="643"/>
      <c r="HK20" s="643"/>
      <c r="HL20" s="643"/>
      <c r="HM20" s="643"/>
      <c r="HN20" s="643"/>
      <c r="HO20" s="643"/>
      <c r="HP20" s="643"/>
      <c r="HQ20" s="643"/>
      <c r="HR20" s="643"/>
      <c r="HS20" s="643"/>
      <c r="HT20" s="643"/>
      <c r="HU20" s="643"/>
      <c r="HV20" s="643"/>
      <c r="HW20" s="643"/>
      <c r="HX20" s="643"/>
      <c r="HY20" s="643"/>
      <c r="HZ20" s="643"/>
      <c r="IA20" s="643"/>
      <c r="IB20" s="643"/>
      <c r="IC20" s="643"/>
      <c r="ID20" s="643"/>
      <c r="IE20" s="643"/>
      <c r="IF20" s="643"/>
      <c r="IG20" s="643"/>
      <c r="IH20" s="643"/>
      <c r="II20" s="643"/>
      <c r="IJ20" s="643"/>
      <c r="IK20" s="643"/>
      <c r="IL20" s="643"/>
      <c r="IM20" s="643"/>
      <c r="IN20" s="643"/>
      <c r="IO20" s="643"/>
      <c r="IP20" s="643"/>
      <c r="IQ20" s="643"/>
      <c r="IR20" s="643"/>
      <c r="IS20" s="643"/>
      <c r="IT20" s="643"/>
      <c r="IU20" s="643"/>
      <c r="IV20" s="643"/>
    </row>
    <row r="21" spans="1:256" customFormat="1">
      <c r="A21" s="642"/>
      <c r="B21" s="642"/>
      <c r="C21" s="642"/>
      <c r="D21" s="642"/>
      <c r="E21" s="643"/>
      <c r="F21" s="643"/>
      <c r="G21" s="643"/>
      <c r="H21" s="643"/>
      <c r="I21" s="643"/>
      <c r="J21" s="643"/>
      <c r="K21" s="643"/>
      <c r="L21" s="643"/>
      <c r="M21" s="643"/>
      <c r="N21" s="643"/>
      <c r="O21" s="643"/>
      <c r="P21" s="643"/>
      <c r="Q21" s="643"/>
      <c r="R21" s="643"/>
      <c r="S21" s="643"/>
      <c r="T21" s="643"/>
      <c r="U21" s="643"/>
      <c r="V21" s="643"/>
      <c r="W21" s="643"/>
      <c r="X21" s="643"/>
      <c r="Y21" s="643"/>
      <c r="Z21" s="643"/>
      <c r="AA21" s="643"/>
      <c r="AB21" s="643"/>
      <c r="AC21" s="643"/>
      <c r="AD21" s="643"/>
      <c r="AE21" s="643"/>
      <c r="AF21" s="643"/>
      <c r="AG21" s="643"/>
      <c r="AH21" s="643"/>
      <c r="AI21" s="643"/>
      <c r="AJ21" s="643"/>
      <c r="AK21" s="643"/>
      <c r="AL21" s="643"/>
      <c r="AM21" s="643"/>
      <c r="AN21" s="643"/>
      <c r="AO21" s="643"/>
      <c r="AP21" s="643"/>
      <c r="AQ21" s="643"/>
      <c r="AR21" s="643"/>
      <c r="AS21" s="643"/>
      <c r="AT21" s="643"/>
      <c r="AU21" s="643"/>
      <c r="AV21" s="643"/>
      <c r="AW21" s="643"/>
      <c r="AX21" s="643"/>
      <c r="AY21" s="643"/>
      <c r="AZ21" s="643"/>
      <c r="BA21" s="643"/>
      <c r="BB21" s="643"/>
      <c r="BC21" s="643"/>
      <c r="BD21" s="643"/>
      <c r="BE21" s="643"/>
      <c r="BF21" s="643"/>
      <c r="BG21" s="643"/>
      <c r="BH21" s="643"/>
      <c r="BI21" s="643"/>
      <c r="BJ21" s="643"/>
      <c r="BK21" s="643"/>
      <c r="BL21" s="643"/>
      <c r="BM21" s="643"/>
      <c r="BN21" s="643"/>
      <c r="BO21" s="643"/>
      <c r="BP21" s="643"/>
      <c r="BQ21" s="643"/>
      <c r="BR21" s="643"/>
      <c r="BS21" s="643"/>
      <c r="BT21" s="643"/>
      <c r="BU21" s="643"/>
      <c r="BV21" s="643"/>
      <c r="BW21" s="643"/>
      <c r="BX21" s="643"/>
      <c r="BY21" s="643"/>
      <c r="BZ21" s="643"/>
      <c r="CA21" s="643"/>
      <c r="CB21" s="643"/>
      <c r="CC21" s="643"/>
      <c r="CD21" s="643"/>
      <c r="CE21" s="643"/>
      <c r="CF21" s="643"/>
      <c r="CG21" s="643"/>
      <c r="CH21" s="643"/>
      <c r="CI21" s="643"/>
      <c r="CJ21" s="643"/>
      <c r="CK21" s="643"/>
      <c r="CL21" s="643"/>
      <c r="CM21" s="643"/>
      <c r="CN21" s="643"/>
      <c r="CO21" s="643"/>
      <c r="CP21" s="643"/>
      <c r="CQ21" s="643"/>
      <c r="CR21" s="643"/>
      <c r="CS21" s="643"/>
      <c r="CT21" s="643"/>
      <c r="CU21" s="643"/>
      <c r="CV21" s="643"/>
      <c r="CW21" s="643"/>
      <c r="CX21" s="643"/>
      <c r="CY21" s="643"/>
      <c r="CZ21" s="643"/>
      <c r="DA21" s="643"/>
      <c r="DB21" s="643"/>
      <c r="DC21" s="643"/>
      <c r="DD21" s="643"/>
      <c r="DE21" s="643"/>
      <c r="DF21" s="643"/>
      <c r="DG21" s="643"/>
      <c r="DH21" s="643"/>
      <c r="DI21" s="643"/>
      <c r="DJ21" s="643"/>
      <c r="DK21" s="643"/>
      <c r="DL21" s="643"/>
      <c r="DM21" s="643"/>
      <c r="DN21" s="643"/>
      <c r="DO21" s="643"/>
      <c r="DP21" s="643"/>
      <c r="DQ21" s="643"/>
      <c r="DR21" s="643"/>
      <c r="DS21" s="643"/>
      <c r="DT21" s="643"/>
      <c r="DU21" s="643"/>
      <c r="DV21" s="643"/>
      <c r="DW21" s="643"/>
      <c r="DX21" s="643"/>
      <c r="DY21" s="643"/>
      <c r="DZ21" s="643"/>
      <c r="EA21" s="643"/>
      <c r="EB21" s="643"/>
      <c r="EC21" s="643"/>
      <c r="ED21" s="643"/>
      <c r="EE21" s="643"/>
      <c r="EF21" s="643"/>
      <c r="EG21" s="643"/>
      <c r="EH21" s="643"/>
      <c r="EI21" s="643"/>
      <c r="EJ21" s="643"/>
      <c r="EK21" s="643"/>
      <c r="EL21" s="643"/>
      <c r="EM21" s="643"/>
      <c r="EN21" s="643"/>
      <c r="EO21" s="643"/>
      <c r="EP21" s="643"/>
      <c r="EQ21" s="643"/>
      <c r="ER21" s="643"/>
      <c r="ES21" s="643"/>
      <c r="ET21" s="643"/>
      <c r="EU21" s="643"/>
      <c r="EV21" s="643"/>
      <c r="EW21" s="643"/>
      <c r="EX21" s="643"/>
      <c r="EY21" s="643"/>
      <c r="EZ21" s="643"/>
      <c r="FA21" s="643"/>
      <c r="FB21" s="643"/>
      <c r="FC21" s="643"/>
      <c r="FD21" s="643"/>
      <c r="FE21" s="643"/>
      <c r="FF21" s="643"/>
      <c r="FG21" s="643"/>
      <c r="FH21" s="643"/>
      <c r="FI21" s="643"/>
      <c r="FJ21" s="643"/>
      <c r="FK21" s="643"/>
      <c r="FL21" s="643"/>
      <c r="FM21" s="643"/>
      <c r="FN21" s="643"/>
      <c r="FO21" s="643"/>
      <c r="FP21" s="643"/>
      <c r="FQ21" s="643"/>
      <c r="FR21" s="643"/>
      <c r="FS21" s="643"/>
      <c r="FT21" s="643"/>
      <c r="FU21" s="643"/>
      <c r="FV21" s="643"/>
      <c r="FW21" s="643"/>
      <c r="FX21" s="643"/>
      <c r="FY21" s="643"/>
      <c r="FZ21" s="643"/>
      <c r="GA21" s="643"/>
      <c r="GB21" s="643"/>
      <c r="GC21" s="643"/>
      <c r="GD21" s="643"/>
      <c r="GE21" s="643"/>
      <c r="GF21" s="643"/>
      <c r="GG21" s="643"/>
      <c r="GH21" s="643"/>
      <c r="GI21" s="643"/>
      <c r="GJ21" s="643"/>
      <c r="GK21" s="643"/>
      <c r="GL21" s="643"/>
      <c r="GM21" s="643"/>
      <c r="GN21" s="643"/>
      <c r="GO21" s="643"/>
      <c r="GP21" s="643"/>
      <c r="GQ21" s="643"/>
      <c r="GR21" s="643"/>
      <c r="GS21" s="643"/>
      <c r="GT21" s="643"/>
      <c r="GU21" s="643"/>
      <c r="GV21" s="643"/>
      <c r="GW21" s="643"/>
      <c r="GX21" s="643"/>
      <c r="GY21" s="643"/>
      <c r="GZ21" s="643"/>
      <c r="HA21" s="643"/>
      <c r="HB21" s="643"/>
      <c r="HC21" s="643"/>
      <c r="HD21" s="643"/>
      <c r="HE21" s="643"/>
      <c r="HF21" s="643"/>
      <c r="HG21" s="643"/>
      <c r="HH21" s="643"/>
      <c r="HI21" s="643"/>
      <c r="HJ21" s="643"/>
      <c r="HK21" s="643"/>
      <c r="HL21" s="643"/>
      <c r="HM21" s="643"/>
      <c r="HN21" s="643"/>
      <c r="HO21" s="643"/>
      <c r="HP21" s="643"/>
      <c r="HQ21" s="643"/>
      <c r="HR21" s="643"/>
      <c r="HS21" s="643"/>
      <c r="HT21" s="643"/>
      <c r="HU21" s="643"/>
      <c r="HV21" s="643"/>
      <c r="HW21" s="643"/>
      <c r="HX21" s="643"/>
      <c r="HY21" s="643"/>
      <c r="HZ21" s="643"/>
      <c r="IA21" s="643"/>
      <c r="IB21" s="643"/>
      <c r="IC21" s="643"/>
      <c r="ID21" s="643"/>
      <c r="IE21" s="643"/>
      <c r="IF21" s="643"/>
      <c r="IG21" s="643"/>
      <c r="IH21" s="643"/>
      <c r="II21" s="643"/>
      <c r="IJ21" s="643"/>
      <c r="IK21" s="643"/>
      <c r="IL21" s="643"/>
      <c r="IM21" s="643"/>
      <c r="IN21" s="643"/>
      <c r="IO21" s="643"/>
      <c r="IP21" s="643"/>
      <c r="IQ21" s="643"/>
      <c r="IR21" s="643"/>
      <c r="IS21" s="643"/>
      <c r="IT21" s="643"/>
      <c r="IU21" s="643"/>
      <c r="IV21" s="643"/>
    </row>
    <row r="22" spans="1:256" customFormat="1">
      <c r="A22" s="642"/>
      <c r="B22" s="642"/>
      <c r="C22" s="642"/>
      <c r="D22" s="642"/>
      <c r="E22" s="643"/>
      <c r="F22" s="643"/>
      <c r="G22" s="643"/>
      <c r="H22" s="643"/>
      <c r="I22" s="643"/>
      <c r="J22" s="643"/>
      <c r="K22" s="643"/>
      <c r="L22" s="643"/>
      <c r="M22" s="643"/>
      <c r="N22" s="643"/>
      <c r="O22" s="643"/>
      <c r="P22" s="643"/>
      <c r="Q22" s="643"/>
      <c r="R22" s="643"/>
      <c r="S22" s="643"/>
      <c r="T22" s="643"/>
      <c r="U22" s="643"/>
      <c r="V22" s="643"/>
      <c r="W22" s="643"/>
      <c r="X22" s="643"/>
      <c r="Y22" s="643"/>
      <c r="Z22" s="643"/>
      <c r="AA22" s="643"/>
      <c r="AB22" s="643"/>
      <c r="AC22" s="643"/>
      <c r="AD22" s="643"/>
      <c r="AE22" s="643"/>
      <c r="AF22" s="643"/>
      <c r="AG22" s="643"/>
      <c r="AH22" s="643"/>
      <c r="AI22" s="643"/>
      <c r="AJ22" s="643"/>
      <c r="AK22" s="643"/>
      <c r="AL22" s="643"/>
      <c r="AM22" s="643"/>
      <c r="AN22" s="643"/>
      <c r="AO22" s="643"/>
      <c r="AP22" s="643"/>
      <c r="AQ22" s="643"/>
      <c r="AR22" s="643"/>
      <c r="AS22" s="643"/>
      <c r="AT22" s="643"/>
      <c r="AU22" s="643"/>
      <c r="AV22" s="643"/>
      <c r="AW22" s="643"/>
      <c r="AX22" s="643"/>
      <c r="AY22" s="643"/>
      <c r="AZ22" s="643"/>
      <c r="BA22" s="643"/>
      <c r="BB22" s="643"/>
      <c r="BC22" s="643"/>
      <c r="BD22" s="643"/>
      <c r="BE22" s="643"/>
      <c r="BF22" s="643"/>
      <c r="BG22" s="643"/>
      <c r="BH22" s="643"/>
      <c r="BI22" s="643"/>
      <c r="BJ22" s="643"/>
      <c r="BK22" s="643"/>
      <c r="BL22" s="643"/>
      <c r="BM22" s="643"/>
      <c r="BN22" s="643"/>
      <c r="BO22" s="643"/>
      <c r="BP22" s="643"/>
      <c r="BQ22" s="643"/>
      <c r="BR22" s="643"/>
      <c r="BS22" s="643"/>
      <c r="BT22" s="643"/>
      <c r="BU22" s="643"/>
      <c r="BV22" s="643"/>
      <c r="BW22" s="643"/>
      <c r="BX22" s="643"/>
      <c r="BY22" s="643"/>
      <c r="BZ22" s="643"/>
      <c r="CA22" s="643"/>
      <c r="CB22" s="643"/>
      <c r="CC22" s="643"/>
      <c r="CD22" s="643"/>
      <c r="CE22" s="643"/>
      <c r="CF22" s="643"/>
      <c r="CG22" s="643"/>
      <c r="CH22" s="643"/>
      <c r="CI22" s="643"/>
      <c r="CJ22" s="643"/>
      <c r="CK22" s="643"/>
      <c r="CL22" s="643"/>
      <c r="CM22" s="643"/>
      <c r="CN22" s="643"/>
      <c r="CO22" s="643"/>
      <c r="CP22" s="643"/>
      <c r="CQ22" s="643"/>
      <c r="CR22" s="643"/>
      <c r="CS22" s="643"/>
      <c r="CT22" s="643"/>
      <c r="CU22" s="643"/>
      <c r="CV22" s="643"/>
      <c r="CW22" s="643"/>
      <c r="CX22" s="643"/>
      <c r="CY22" s="643"/>
      <c r="CZ22" s="643"/>
      <c r="DA22" s="643"/>
      <c r="DB22" s="643"/>
      <c r="DC22" s="643"/>
      <c r="DD22" s="643"/>
      <c r="DE22" s="643"/>
      <c r="DF22" s="643"/>
      <c r="DG22" s="643"/>
      <c r="DH22" s="643"/>
      <c r="DI22" s="643"/>
      <c r="DJ22" s="643"/>
      <c r="DK22" s="643"/>
      <c r="DL22" s="643"/>
      <c r="DM22" s="643"/>
      <c r="DN22" s="643"/>
      <c r="DO22" s="643"/>
      <c r="DP22" s="643"/>
      <c r="DQ22" s="643"/>
      <c r="DR22" s="643"/>
      <c r="DS22" s="643"/>
      <c r="DT22" s="643"/>
      <c r="DU22" s="643"/>
      <c r="DV22" s="643"/>
      <c r="DW22" s="643"/>
      <c r="DX22" s="643"/>
      <c r="DY22" s="643"/>
      <c r="DZ22" s="643"/>
      <c r="EA22" s="643"/>
      <c r="EB22" s="643"/>
      <c r="EC22" s="643"/>
      <c r="ED22" s="643"/>
      <c r="EE22" s="643"/>
      <c r="EF22" s="643"/>
      <c r="EG22" s="643"/>
      <c r="EH22" s="643"/>
      <c r="EI22" s="643"/>
      <c r="EJ22" s="643"/>
      <c r="EK22" s="643"/>
      <c r="EL22" s="643"/>
      <c r="EM22" s="643"/>
      <c r="EN22" s="643"/>
      <c r="EO22" s="643"/>
      <c r="EP22" s="643"/>
      <c r="EQ22" s="643"/>
      <c r="ER22" s="643"/>
      <c r="ES22" s="643"/>
      <c r="ET22" s="643"/>
      <c r="EU22" s="643"/>
      <c r="EV22" s="643"/>
      <c r="EW22" s="643"/>
      <c r="EX22" s="643"/>
      <c r="EY22" s="643"/>
      <c r="EZ22" s="643"/>
      <c r="FA22" s="643"/>
      <c r="FB22" s="643"/>
      <c r="FC22" s="643"/>
      <c r="FD22" s="643"/>
      <c r="FE22" s="643"/>
      <c r="FF22" s="643"/>
      <c r="FG22" s="643"/>
      <c r="FH22" s="643"/>
      <c r="FI22" s="643"/>
      <c r="FJ22" s="643"/>
      <c r="FK22" s="643"/>
      <c r="FL22" s="643"/>
      <c r="FM22" s="643"/>
      <c r="FN22" s="643"/>
      <c r="FO22" s="643"/>
      <c r="FP22" s="643"/>
      <c r="FQ22" s="643"/>
      <c r="FR22" s="643"/>
      <c r="FS22" s="643"/>
      <c r="FT22" s="643"/>
      <c r="FU22" s="643"/>
      <c r="FV22" s="643"/>
      <c r="FW22" s="643"/>
      <c r="FX22" s="643"/>
      <c r="FY22" s="643"/>
      <c r="FZ22" s="643"/>
      <c r="GA22" s="643"/>
      <c r="GB22" s="643"/>
      <c r="GC22" s="643"/>
      <c r="GD22" s="643"/>
      <c r="GE22" s="643"/>
      <c r="GF22" s="643"/>
      <c r="GG22" s="643"/>
      <c r="GH22" s="643"/>
      <c r="GI22" s="643"/>
      <c r="GJ22" s="643"/>
      <c r="GK22" s="643"/>
      <c r="GL22" s="643"/>
      <c r="GM22" s="643"/>
      <c r="GN22" s="643"/>
      <c r="GO22" s="643"/>
      <c r="GP22" s="643"/>
      <c r="GQ22" s="643"/>
      <c r="GR22" s="643"/>
      <c r="GS22" s="643"/>
      <c r="GT22" s="643"/>
      <c r="GU22" s="643"/>
      <c r="GV22" s="643"/>
      <c r="GW22" s="643"/>
      <c r="GX22" s="643"/>
      <c r="GY22" s="643"/>
      <c r="GZ22" s="643"/>
      <c r="HA22" s="643"/>
      <c r="HB22" s="643"/>
      <c r="HC22" s="643"/>
      <c r="HD22" s="643"/>
      <c r="HE22" s="643"/>
      <c r="HF22" s="643"/>
      <c r="HG22" s="643"/>
      <c r="HH22" s="643"/>
      <c r="HI22" s="643"/>
      <c r="HJ22" s="643"/>
      <c r="HK22" s="643"/>
      <c r="HL22" s="643"/>
      <c r="HM22" s="643"/>
      <c r="HN22" s="643"/>
      <c r="HO22" s="643"/>
      <c r="HP22" s="643"/>
      <c r="HQ22" s="643"/>
      <c r="HR22" s="643"/>
      <c r="HS22" s="643"/>
      <c r="HT22" s="643"/>
      <c r="HU22" s="643"/>
      <c r="HV22" s="643"/>
      <c r="HW22" s="643"/>
      <c r="HX22" s="643"/>
      <c r="HY22" s="643"/>
      <c r="HZ22" s="643"/>
      <c r="IA22" s="643"/>
      <c r="IB22" s="643"/>
      <c r="IC22" s="643"/>
      <c r="ID22" s="643"/>
      <c r="IE22" s="643"/>
      <c r="IF22" s="643"/>
      <c r="IG22" s="643"/>
      <c r="IH22" s="643"/>
      <c r="II22" s="643"/>
      <c r="IJ22" s="643"/>
      <c r="IK22" s="643"/>
      <c r="IL22" s="643"/>
      <c r="IM22" s="643"/>
      <c r="IN22" s="643"/>
      <c r="IO22" s="643"/>
      <c r="IP22" s="643"/>
      <c r="IQ22" s="643"/>
      <c r="IR22" s="643"/>
      <c r="IS22" s="643"/>
      <c r="IT22" s="643"/>
      <c r="IU22" s="643"/>
      <c r="IV22" s="643"/>
    </row>
    <row r="23" spans="1:256" customFormat="1">
      <c r="A23" s="642"/>
      <c r="B23" s="642"/>
      <c r="C23" s="642"/>
      <c r="D23" s="642"/>
      <c r="E23" s="643"/>
      <c r="F23" s="643"/>
      <c r="G23" s="643"/>
      <c r="H23" s="643"/>
      <c r="I23" s="643"/>
      <c r="J23" s="643"/>
      <c r="K23" s="643"/>
      <c r="L23" s="643"/>
      <c r="M23" s="643"/>
      <c r="N23" s="643"/>
      <c r="O23" s="643"/>
      <c r="P23" s="643"/>
      <c r="Q23" s="643"/>
      <c r="R23" s="643"/>
      <c r="S23" s="643"/>
      <c r="T23" s="643"/>
      <c r="U23" s="643"/>
      <c r="V23" s="643"/>
      <c r="W23" s="643"/>
      <c r="X23" s="643"/>
      <c r="Y23" s="643"/>
      <c r="Z23" s="643"/>
      <c r="AA23" s="643"/>
      <c r="AB23" s="643"/>
      <c r="AC23" s="643"/>
      <c r="AD23" s="643"/>
      <c r="AE23" s="643"/>
      <c r="AF23" s="643"/>
      <c r="AG23" s="643"/>
      <c r="AH23" s="643"/>
      <c r="AI23" s="643"/>
      <c r="AJ23" s="643"/>
      <c r="AK23" s="643"/>
      <c r="AL23" s="643"/>
      <c r="AM23" s="643"/>
      <c r="AN23" s="643"/>
      <c r="AO23" s="643"/>
      <c r="AP23" s="643"/>
      <c r="AQ23" s="643"/>
      <c r="AR23" s="643"/>
      <c r="AS23" s="643"/>
      <c r="AT23" s="643"/>
      <c r="AU23" s="643"/>
      <c r="AV23" s="643"/>
      <c r="AW23" s="643"/>
      <c r="AX23" s="643"/>
      <c r="AY23" s="643"/>
      <c r="AZ23" s="643"/>
      <c r="BA23" s="643"/>
      <c r="BB23" s="643"/>
      <c r="BC23" s="643"/>
      <c r="BD23" s="643"/>
      <c r="BE23" s="643"/>
      <c r="BF23" s="643"/>
      <c r="BG23" s="643"/>
      <c r="BH23" s="643"/>
      <c r="BI23" s="643"/>
      <c r="BJ23" s="643"/>
      <c r="BK23" s="643"/>
      <c r="BL23" s="643"/>
      <c r="BM23" s="643"/>
      <c r="BN23" s="643"/>
      <c r="BO23" s="643"/>
      <c r="BP23" s="643"/>
      <c r="BQ23" s="643"/>
      <c r="BR23" s="643"/>
      <c r="BS23" s="643"/>
      <c r="BT23" s="643"/>
      <c r="BU23" s="643"/>
      <c r="BV23" s="643"/>
      <c r="BW23" s="643"/>
      <c r="BX23" s="643"/>
      <c r="BY23" s="643"/>
      <c r="BZ23" s="643"/>
      <c r="CA23" s="643"/>
      <c r="CB23" s="643"/>
      <c r="CC23" s="643"/>
      <c r="CD23" s="643"/>
      <c r="CE23" s="643"/>
      <c r="CF23" s="643"/>
      <c r="CG23" s="643"/>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3"/>
      <c r="DH23" s="643"/>
      <c r="DI23" s="643"/>
      <c r="DJ23" s="643"/>
      <c r="DK23" s="643"/>
      <c r="DL23" s="643"/>
      <c r="DM23" s="643"/>
      <c r="DN23" s="643"/>
      <c r="DO23" s="643"/>
      <c r="DP23" s="643"/>
      <c r="DQ23" s="643"/>
      <c r="DR23" s="643"/>
      <c r="DS23" s="643"/>
      <c r="DT23" s="643"/>
      <c r="DU23" s="643"/>
      <c r="DV23" s="643"/>
      <c r="DW23" s="643"/>
      <c r="DX23" s="643"/>
      <c r="DY23" s="643"/>
      <c r="DZ23" s="643"/>
      <c r="EA23" s="643"/>
      <c r="EB23" s="643"/>
      <c r="EC23" s="643"/>
      <c r="ED23" s="643"/>
      <c r="EE23" s="643"/>
      <c r="EF23" s="643"/>
      <c r="EG23" s="643"/>
      <c r="EH23" s="643"/>
      <c r="EI23" s="643"/>
      <c r="EJ23" s="643"/>
      <c r="EK23" s="643"/>
      <c r="EL23" s="643"/>
      <c r="EM23" s="643"/>
      <c r="EN23" s="643"/>
      <c r="EO23" s="643"/>
      <c r="EP23" s="643"/>
      <c r="EQ23" s="643"/>
      <c r="ER23" s="643"/>
      <c r="ES23" s="643"/>
      <c r="ET23" s="643"/>
      <c r="EU23" s="643"/>
      <c r="EV23" s="643"/>
      <c r="EW23" s="643"/>
      <c r="EX23" s="643"/>
      <c r="EY23" s="643"/>
      <c r="EZ23" s="643"/>
      <c r="FA23" s="643"/>
      <c r="FB23" s="643"/>
      <c r="FC23" s="643"/>
      <c r="FD23" s="643"/>
      <c r="FE23" s="643"/>
      <c r="FF23" s="643"/>
      <c r="FG23" s="643"/>
      <c r="FH23" s="643"/>
      <c r="FI23" s="643"/>
      <c r="FJ23" s="643"/>
      <c r="FK23" s="643"/>
      <c r="FL23" s="643"/>
      <c r="FM23" s="643"/>
      <c r="FN23" s="643"/>
      <c r="FO23" s="643"/>
      <c r="FP23" s="643"/>
      <c r="FQ23" s="643"/>
      <c r="FR23" s="643"/>
      <c r="FS23" s="643"/>
      <c r="FT23" s="643"/>
      <c r="FU23" s="643"/>
      <c r="FV23" s="643"/>
      <c r="FW23" s="643"/>
      <c r="FX23" s="643"/>
      <c r="FY23" s="643"/>
      <c r="FZ23" s="643"/>
      <c r="GA23" s="643"/>
      <c r="GB23" s="643"/>
      <c r="GC23" s="643"/>
      <c r="GD23" s="643"/>
      <c r="GE23" s="643"/>
      <c r="GF23" s="643"/>
      <c r="GG23" s="643"/>
      <c r="GH23" s="643"/>
      <c r="GI23" s="643"/>
      <c r="GJ23" s="643"/>
      <c r="GK23" s="643"/>
      <c r="GL23" s="643"/>
      <c r="GM23" s="643"/>
      <c r="GN23" s="643"/>
      <c r="GO23" s="643"/>
      <c r="GP23" s="643"/>
      <c r="GQ23" s="643"/>
      <c r="GR23" s="643"/>
      <c r="GS23" s="643"/>
      <c r="GT23" s="643"/>
      <c r="GU23" s="643"/>
      <c r="GV23" s="643"/>
      <c r="GW23" s="643"/>
      <c r="GX23" s="643"/>
      <c r="GY23" s="643"/>
      <c r="GZ23" s="643"/>
      <c r="HA23" s="643"/>
      <c r="HB23" s="643"/>
      <c r="HC23" s="643"/>
      <c r="HD23" s="643"/>
      <c r="HE23" s="643"/>
      <c r="HF23" s="643"/>
      <c r="HG23" s="643"/>
      <c r="HH23" s="643"/>
      <c r="HI23" s="643"/>
      <c r="HJ23" s="643"/>
      <c r="HK23" s="643"/>
      <c r="HL23" s="643"/>
      <c r="HM23" s="643"/>
      <c r="HN23" s="643"/>
      <c r="HO23" s="643"/>
      <c r="HP23" s="643"/>
      <c r="HQ23" s="643"/>
      <c r="HR23" s="643"/>
      <c r="HS23" s="643"/>
      <c r="HT23" s="643"/>
      <c r="HU23" s="643"/>
      <c r="HV23" s="643"/>
      <c r="HW23" s="643"/>
      <c r="HX23" s="643"/>
      <c r="HY23" s="643"/>
      <c r="HZ23" s="643"/>
      <c r="IA23" s="643"/>
      <c r="IB23" s="643"/>
      <c r="IC23" s="643"/>
      <c r="ID23" s="643"/>
      <c r="IE23" s="643"/>
      <c r="IF23" s="643"/>
      <c r="IG23" s="643"/>
      <c r="IH23" s="643"/>
      <c r="II23" s="643"/>
      <c r="IJ23" s="643"/>
      <c r="IK23" s="643"/>
      <c r="IL23" s="643"/>
      <c r="IM23" s="643"/>
      <c r="IN23" s="643"/>
      <c r="IO23" s="643"/>
      <c r="IP23" s="643"/>
      <c r="IQ23" s="643"/>
      <c r="IR23" s="643"/>
      <c r="IS23" s="643"/>
      <c r="IT23" s="643"/>
      <c r="IU23" s="643"/>
      <c r="IV23" s="643"/>
    </row>
    <row r="24" spans="1:256" customFormat="1">
      <c r="A24" s="642"/>
      <c r="B24" s="642"/>
      <c r="C24" s="642"/>
      <c r="D24" s="642"/>
      <c r="E24" s="643"/>
      <c r="F24" s="643"/>
      <c r="G24" s="643"/>
      <c r="H24" s="643"/>
      <c r="I24" s="643"/>
      <c r="J24" s="643"/>
      <c r="K24" s="643"/>
      <c r="L24" s="643"/>
      <c r="M24" s="643"/>
      <c r="N24" s="643"/>
      <c r="O24" s="643"/>
      <c r="P24" s="643"/>
      <c r="Q24" s="643"/>
      <c r="R24" s="643"/>
      <c r="S24" s="643"/>
      <c r="T24" s="643"/>
      <c r="U24" s="643"/>
      <c r="V24" s="643"/>
      <c r="W24" s="643"/>
      <c r="X24" s="643"/>
      <c r="Y24" s="643"/>
      <c r="Z24" s="643"/>
      <c r="AA24" s="643"/>
      <c r="AB24" s="643"/>
      <c r="AC24" s="643"/>
      <c r="AD24" s="643"/>
      <c r="AE24" s="643"/>
      <c r="AF24" s="643"/>
      <c r="AG24" s="643"/>
      <c r="AH24" s="643"/>
      <c r="AI24" s="643"/>
      <c r="AJ24" s="643"/>
      <c r="AK24" s="643"/>
      <c r="AL24" s="643"/>
      <c r="AM24" s="643"/>
      <c r="AN24" s="643"/>
      <c r="AO24" s="643"/>
      <c r="AP24" s="643"/>
      <c r="AQ24" s="643"/>
      <c r="AR24" s="643"/>
      <c r="AS24" s="643"/>
      <c r="AT24" s="643"/>
      <c r="AU24" s="643"/>
      <c r="AV24" s="643"/>
      <c r="AW24" s="643"/>
      <c r="AX24" s="643"/>
      <c r="AY24" s="643"/>
      <c r="AZ24" s="643"/>
      <c r="BA24" s="643"/>
      <c r="BB24" s="643"/>
      <c r="BC24" s="643"/>
      <c r="BD24" s="643"/>
      <c r="BE24" s="643"/>
      <c r="BF24" s="643"/>
      <c r="BG24" s="643"/>
      <c r="BH24" s="643"/>
      <c r="BI24" s="643"/>
      <c r="BJ24" s="643"/>
      <c r="BK24" s="643"/>
      <c r="BL24" s="643"/>
      <c r="BM24" s="643"/>
      <c r="BN24" s="643"/>
      <c r="BO24" s="643"/>
      <c r="BP24" s="643"/>
      <c r="BQ24" s="643"/>
      <c r="BR24" s="643"/>
      <c r="BS24" s="643"/>
      <c r="BT24" s="643"/>
      <c r="BU24" s="643"/>
      <c r="BV24" s="643"/>
      <c r="BW24" s="643"/>
      <c r="BX24" s="643"/>
      <c r="BY24" s="643"/>
      <c r="BZ24" s="643"/>
      <c r="CA24" s="643"/>
      <c r="CB24" s="643"/>
      <c r="CC24" s="643"/>
      <c r="CD24" s="643"/>
      <c r="CE24" s="643"/>
      <c r="CF24" s="643"/>
      <c r="CG24" s="643"/>
      <c r="CH24" s="643"/>
      <c r="CI24" s="643"/>
      <c r="CJ24" s="643"/>
      <c r="CK24" s="643"/>
      <c r="CL24" s="643"/>
      <c r="CM24" s="643"/>
      <c r="CN24" s="643"/>
      <c r="CO24" s="643"/>
      <c r="CP24" s="643"/>
      <c r="CQ24" s="643"/>
      <c r="CR24" s="643"/>
      <c r="CS24" s="643"/>
      <c r="CT24" s="643"/>
      <c r="CU24" s="643"/>
      <c r="CV24" s="643"/>
      <c r="CW24" s="643"/>
      <c r="CX24" s="643"/>
      <c r="CY24" s="643"/>
      <c r="CZ24" s="643"/>
      <c r="DA24" s="643"/>
      <c r="DB24" s="643"/>
      <c r="DC24" s="643"/>
      <c r="DD24" s="643"/>
      <c r="DE24" s="643"/>
      <c r="DF24" s="643"/>
      <c r="DG24" s="643"/>
      <c r="DH24" s="643"/>
      <c r="DI24" s="643"/>
      <c r="DJ24" s="643"/>
      <c r="DK24" s="643"/>
      <c r="DL24" s="643"/>
      <c r="DM24" s="643"/>
      <c r="DN24" s="643"/>
      <c r="DO24" s="643"/>
      <c r="DP24" s="643"/>
      <c r="DQ24" s="643"/>
      <c r="DR24" s="643"/>
      <c r="DS24" s="643"/>
      <c r="DT24" s="643"/>
      <c r="DU24" s="643"/>
      <c r="DV24" s="643"/>
      <c r="DW24" s="643"/>
      <c r="DX24" s="643"/>
      <c r="DY24" s="643"/>
      <c r="DZ24" s="643"/>
      <c r="EA24" s="643"/>
      <c r="EB24" s="643"/>
      <c r="EC24" s="643"/>
      <c r="ED24" s="643"/>
      <c r="EE24" s="643"/>
      <c r="EF24" s="643"/>
      <c r="EG24" s="643"/>
      <c r="EH24" s="643"/>
      <c r="EI24" s="643"/>
      <c r="EJ24" s="643"/>
      <c r="EK24" s="643"/>
      <c r="EL24" s="643"/>
      <c r="EM24" s="643"/>
      <c r="EN24" s="643"/>
      <c r="EO24" s="643"/>
      <c r="EP24" s="643"/>
      <c r="EQ24" s="643"/>
      <c r="ER24" s="643"/>
      <c r="ES24" s="643"/>
      <c r="ET24" s="643"/>
      <c r="EU24" s="643"/>
      <c r="EV24" s="643"/>
      <c r="EW24" s="643"/>
      <c r="EX24" s="643"/>
      <c r="EY24" s="643"/>
      <c r="EZ24" s="643"/>
      <c r="FA24" s="643"/>
      <c r="FB24" s="643"/>
      <c r="FC24" s="643"/>
      <c r="FD24" s="643"/>
      <c r="FE24" s="643"/>
      <c r="FF24" s="643"/>
      <c r="FG24" s="643"/>
      <c r="FH24" s="643"/>
      <c r="FI24" s="643"/>
      <c r="FJ24" s="643"/>
      <c r="FK24" s="643"/>
      <c r="FL24" s="643"/>
      <c r="FM24" s="643"/>
      <c r="FN24" s="643"/>
      <c r="FO24" s="643"/>
      <c r="FP24" s="643"/>
      <c r="FQ24" s="643"/>
      <c r="FR24" s="643"/>
      <c r="FS24" s="643"/>
      <c r="FT24" s="643"/>
      <c r="FU24" s="643"/>
      <c r="FV24" s="643"/>
      <c r="FW24" s="643"/>
      <c r="FX24" s="643"/>
      <c r="FY24" s="643"/>
      <c r="FZ24" s="643"/>
      <c r="GA24" s="643"/>
      <c r="GB24" s="643"/>
      <c r="GC24" s="643"/>
      <c r="GD24" s="643"/>
      <c r="GE24" s="643"/>
      <c r="GF24" s="643"/>
      <c r="GG24" s="643"/>
      <c r="GH24" s="643"/>
      <c r="GI24" s="643"/>
      <c r="GJ24" s="643"/>
      <c r="GK24" s="643"/>
      <c r="GL24" s="643"/>
      <c r="GM24" s="643"/>
      <c r="GN24" s="643"/>
      <c r="GO24" s="643"/>
      <c r="GP24" s="643"/>
      <c r="GQ24" s="643"/>
      <c r="GR24" s="643"/>
      <c r="GS24" s="643"/>
      <c r="GT24" s="643"/>
      <c r="GU24" s="643"/>
      <c r="GV24" s="643"/>
      <c r="GW24" s="643"/>
      <c r="GX24" s="643"/>
      <c r="GY24" s="643"/>
      <c r="GZ24" s="643"/>
      <c r="HA24" s="643"/>
      <c r="HB24" s="643"/>
      <c r="HC24" s="643"/>
      <c r="HD24" s="643"/>
      <c r="HE24" s="643"/>
      <c r="HF24" s="643"/>
      <c r="HG24" s="643"/>
      <c r="HH24" s="643"/>
      <c r="HI24" s="643"/>
      <c r="HJ24" s="643"/>
      <c r="HK24" s="643"/>
      <c r="HL24" s="643"/>
      <c r="HM24" s="643"/>
      <c r="HN24" s="643"/>
      <c r="HO24" s="643"/>
      <c r="HP24" s="643"/>
      <c r="HQ24" s="643"/>
      <c r="HR24" s="643"/>
      <c r="HS24" s="643"/>
      <c r="HT24" s="643"/>
      <c r="HU24" s="643"/>
      <c r="HV24" s="643"/>
      <c r="HW24" s="643"/>
      <c r="HX24" s="643"/>
      <c r="HY24" s="643"/>
      <c r="HZ24" s="643"/>
      <c r="IA24" s="643"/>
      <c r="IB24" s="643"/>
      <c r="IC24" s="643"/>
      <c r="ID24" s="643"/>
      <c r="IE24" s="643"/>
      <c r="IF24" s="643"/>
      <c r="IG24" s="643"/>
      <c r="IH24" s="643"/>
      <c r="II24" s="643"/>
      <c r="IJ24" s="643"/>
      <c r="IK24" s="643"/>
      <c r="IL24" s="643"/>
      <c r="IM24" s="643"/>
      <c r="IN24" s="643"/>
      <c r="IO24" s="643"/>
      <c r="IP24" s="643"/>
      <c r="IQ24" s="643"/>
      <c r="IR24" s="643"/>
      <c r="IS24" s="643"/>
      <c r="IT24" s="643"/>
      <c r="IU24" s="643"/>
      <c r="IV24" s="643"/>
    </row>
    <row r="25" spans="1:256" customFormat="1" ht="27" customHeight="1">
      <c r="A25" s="642"/>
      <c r="B25" s="642"/>
      <c r="C25" s="642"/>
      <c r="D25" s="642"/>
      <c r="E25" s="643"/>
      <c r="F25" s="643"/>
      <c r="G25" s="643"/>
      <c r="H25" s="643"/>
      <c r="I25" s="643"/>
      <c r="J25" s="643"/>
      <c r="K25" s="643"/>
      <c r="L25" s="643"/>
      <c r="M25" s="643"/>
      <c r="N25" s="643"/>
      <c r="O25" s="643"/>
      <c r="P25" s="643"/>
      <c r="Q25" s="643"/>
      <c r="R25" s="643"/>
      <c r="S25" s="643"/>
      <c r="T25" s="643"/>
      <c r="U25" s="643"/>
      <c r="V25" s="643"/>
      <c r="W25" s="643"/>
      <c r="X25" s="643"/>
      <c r="Y25" s="643"/>
      <c r="Z25" s="643"/>
      <c r="AA25" s="643"/>
      <c r="AB25" s="643"/>
      <c r="AC25" s="643"/>
      <c r="AD25" s="643"/>
      <c r="AE25" s="643"/>
      <c r="AF25" s="643"/>
      <c r="AG25" s="643"/>
      <c r="AH25" s="643"/>
      <c r="AI25" s="643"/>
      <c r="AJ25" s="643"/>
      <c r="AK25" s="643"/>
      <c r="AL25" s="643"/>
      <c r="AM25" s="643"/>
      <c r="AN25" s="643"/>
      <c r="AO25" s="643"/>
      <c r="AP25" s="643"/>
      <c r="AQ25" s="643"/>
      <c r="AR25" s="643"/>
      <c r="AS25" s="643"/>
      <c r="AT25" s="643"/>
      <c r="AU25" s="643"/>
      <c r="AV25" s="643"/>
      <c r="AW25" s="643"/>
      <c r="AX25" s="643"/>
      <c r="AY25" s="643"/>
      <c r="AZ25" s="643"/>
      <c r="BA25" s="643"/>
      <c r="BB25" s="643"/>
      <c r="BC25" s="643"/>
      <c r="BD25" s="643"/>
      <c r="BE25" s="643"/>
      <c r="BF25" s="643"/>
      <c r="BG25" s="643"/>
      <c r="BH25" s="643"/>
      <c r="BI25" s="643"/>
      <c r="BJ25" s="643"/>
      <c r="BK25" s="643"/>
      <c r="BL25" s="643"/>
      <c r="BM25" s="643"/>
      <c r="BN25" s="643"/>
      <c r="BO25" s="643"/>
      <c r="BP25" s="643"/>
      <c r="BQ25" s="643"/>
      <c r="BR25" s="643"/>
      <c r="BS25" s="643"/>
      <c r="BT25" s="643"/>
      <c r="BU25" s="643"/>
      <c r="BV25" s="643"/>
      <c r="BW25" s="643"/>
      <c r="BX25" s="643"/>
      <c r="BY25" s="643"/>
      <c r="BZ25" s="643"/>
      <c r="CA25" s="643"/>
      <c r="CB25" s="643"/>
      <c r="CC25" s="643"/>
      <c r="CD25" s="643"/>
      <c r="CE25" s="643"/>
      <c r="CF25" s="643"/>
      <c r="CG25" s="643"/>
      <c r="CH25" s="643"/>
      <c r="CI25" s="643"/>
      <c r="CJ25" s="643"/>
      <c r="CK25" s="643"/>
      <c r="CL25" s="643"/>
      <c r="CM25" s="643"/>
      <c r="CN25" s="643"/>
      <c r="CO25" s="643"/>
      <c r="CP25" s="643"/>
      <c r="CQ25" s="643"/>
      <c r="CR25" s="643"/>
      <c r="CS25" s="643"/>
      <c r="CT25" s="643"/>
      <c r="CU25" s="643"/>
      <c r="CV25" s="643"/>
      <c r="CW25" s="643"/>
      <c r="CX25" s="643"/>
      <c r="CY25" s="643"/>
      <c r="CZ25" s="643"/>
      <c r="DA25" s="643"/>
      <c r="DB25" s="643"/>
      <c r="DC25" s="643"/>
      <c r="DD25" s="643"/>
      <c r="DE25" s="643"/>
      <c r="DF25" s="643"/>
      <c r="DG25" s="643"/>
      <c r="DH25" s="643"/>
      <c r="DI25" s="643"/>
      <c r="DJ25" s="643"/>
      <c r="DK25" s="643"/>
      <c r="DL25" s="643"/>
      <c r="DM25" s="643"/>
      <c r="DN25" s="643"/>
      <c r="DO25" s="643"/>
      <c r="DP25" s="643"/>
      <c r="DQ25" s="643"/>
      <c r="DR25" s="643"/>
      <c r="DS25" s="643"/>
      <c r="DT25" s="643"/>
      <c r="DU25" s="643"/>
      <c r="DV25" s="643"/>
      <c r="DW25" s="643"/>
      <c r="DX25" s="643"/>
      <c r="DY25" s="643"/>
      <c r="DZ25" s="643"/>
      <c r="EA25" s="643"/>
      <c r="EB25" s="643"/>
      <c r="EC25" s="643"/>
      <c r="ED25" s="643"/>
      <c r="EE25" s="643"/>
      <c r="EF25" s="643"/>
      <c r="EG25" s="643"/>
      <c r="EH25" s="643"/>
      <c r="EI25" s="643"/>
      <c r="EJ25" s="643"/>
      <c r="EK25" s="643"/>
      <c r="EL25" s="643"/>
      <c r="EM25" s="643"/>
      <c r="EN25" s="643"/>
      <c r="EO25" s="643"/>
      <c r="EP25" s="643"/>
      <c r="EQ25" s="643"/>
      <c r="ER25" s="643"/>
      <c r="ES25" s="643"/>
      <c r="ET25" s="643"/>
      <c r="EU25" s="643"/>
      <c r="EV25" s="643"/>
      <c r="EW25" s="643"/>
      <c r="EX25" s="643"/>
      <c r="EY25" s="643"/>
      <c r="EZ25" s="643"/>
      <c r="FA25" s="643"/>
      <c r="FB25" s="643"/>
      <c r="FC25" s="643"/>
      <c r="FD25" s="643"/>
      <c r="FE25" s="643"/>
      <c r="FF25" s="643"/>
      <c r="FG25" s="643"/>
      <c r="FH25" s="643"/>
      <c r="FI25" s="643"/>
      <c r="FJ25" s="643"/>
      <c r="FK25" s="643"/>
      <c r="FL25" s="643"/>
      <c r="FM25" s="643"/>
      <c r="FN25" s="643"/>
      <c r="FO25" s="643"/>
      <c r="FP25" s="643"/>
      <c r="FQ25" s="643"/>
      <c r="FR25" s="643"/>
      <c r="FS25" s="643"/>
      <c r="FT25" s="643"/>
      <c r="FU25" s="643"/>
      <c r="FV25" s="643"/>
      <c r="FW25" s="643"/>
      <c r="FX25" s="643"/>
      <c r="FY25" s="643"/>
      <c r="FZ25" s="643"/>
      <c r="GA25" s="643"/>
      <c r="GB25" s="643"/>
      <c r="GC25" s="643"/>
      <c r="GD25" s="643"/>
      <c r="GE25" s="643"/>
      <c r="GF25" s="643"/>
      <c r="GG25" s="643"/>
      <c r="GH25" s="643"/>
      <c r="GI25" s="643"/>
      <c r="GJ25" s="643"/>
      <c r="GK25" s="643"/>
      <c r="GL25" s="643"/>
      <c r="GM25" s="643"/>
      <c r="GN25" s="643"/>
      <c r="GO25" s="643"/>
      <c r="GP25" s="643"/>
      <c r="GQ25" s="643"/>
      <c r="GR25" s="643"/>
      <c r="GS25" s="643"/>
      <c r="GT25" s="643"/>
      <c r="GU25" s="643"/>
      <c r="GV25" s="643"/>
      <c r="GW25" s="643"/>
      <c r="GX25" s="643"/>
      <c r="GY25" s="643"/>
      <c r="GZ25" s="643"/>
      <c r="HA25" s="643"/>
      <c r="HB25" s="643"/>
      <c r="HC25" s="643"/>
      <c r="HD25" s="643"/>
      <c r="HE25" s="643"/>
      <c r="HF25" s="643"/>
      <c r="HG25" s="643"/>
      <c r="HH25" s="643"/>
      <c r="HI25" s="643"/>
      <c r="HJ25" s="643"/>
      <c r="HK25" s="643"/>
      <c r="HL25" s="643"/>
      <c r="HM25" s="643"/>
      <c r="HN25" s="643"/>
      <c r="HO25" s="643"/>
      <c r="HP25" s="643"/>
      <c r="HQ25" s="643"/>
      <c r="HR25" s="643"/>
      <c r="HS25" s="643"/>
      <c r="HT25" s="643"/>
      <c r="HU25" s="643"/>
      <c r="HV25" s="643"/>
      <c r="HW25" s="643"/>
      <c r="HX25" s="643"/>
      <c r="HY25" s="643"/>
      <c r="HZ25" s="643"/>
      <c r="IA25" s="643"/>
      <c r="IB25" s="643"/>
      <c r="IC25" s="643"/>
      <c r="ID25" s="643"/>
      <c r="IE25" s="643"/>
      <c r="IF25" s="643"/>
      <c r="IG25" s="643"/>
      <c r="IH25" s="643"/>
      <c r="II25" s="643"/>
      <c r="IJ25" s="643"/>
      <c r="IK25" s="643"/>
      <c r="IL25" s="643"/>
      <c r="IM25" s="643"/>
      <c r="IN25" s="643"/>
      <c r="IO25" s="643"/>
      <c r="IP25" s="643"/>
      <c r="IQ25" s="643"/>
      <c r="IR25" s="643"/>
      <c r="IS25" s="643"/>
      <c r="IT25" s="643"/>
      <c r="IU25" s="643"/>
      <c r="IV25" s="643"/>
    </row>
    <row r="26" spans="1:256" customFormat="1" ht="36.75" customHeight="1">
      <c r="A26" s="642"/>
      <c r="B26" s="642"/>
      <c r="C26" s="642"/>
      <c r="D26" s="642"/>
      <c r="E26" s="643"/>
      <c r="F26" s="643"/>
      <c r="G26" s="643"/>
      <c r="H26" s="643"/>
      <c r="I26" s="643"/>
      <c r="J26" s="643"/>
      <c r="K26" s="643"/>
      <c r="L26" s="643"/>
      <c r="M26" s="643"/>
      <c r="N26" s="643"/>
      <c r="O26" s="643"/>
      <c r="P26" s="643"/>
      <c r="Q26" s="643"/>
      <c r="R26" s="643"/>
      <c r="S26" s="643"/>
      <c r="T26" s="643"/>
      <c r="U26" s="643"/>
      <c r="V26" s="643"/>
      <c r="W26" s="643"/>
      <c r="X26" s="643"/>
      <c r="Y26" s="643"/>
      <c r="Z26" s="643"/>
      <c r="AA26" s="643"/>
      <c r="AB26" s="643"/>
      <c r="AC26" s="643"/>
      <c r="AD26" s="643"/>
      <c r="AE26" s="643"/>
      <c r="AF26" s="643"/>
      <c r="AG26" s="643"/>
      <c r="AH26" s="643"/>
      <c r="AI26" s="643"/>
      <c r="AJ26" s="643"/>
      <c r="AK26" s="643"/>
      <c r="AL26" s="643"/>
      <c r="AM26" s="643"/>
      <c r="AN26" s="643"/>
      <c r="AO26" s="643"/>
      <c r="AP26" s="643"/>
      <c r="AQ26" s="643"/>
      <c r="AR26" s="643"/>
      <c r="AS26" s="643"/>
      <c r="AT26" s="643"/>
      <c r="AU26" s="643"/>
      <c r="AV26" s="643"/>
      <c r="AW26" s="643"/>
      <c r="AX26" s="643"/>
      <c r="AY26" s="643"/>
      <c r="AZ26" s="643"/>
      <c r="BA26" s="643"/>
      <c r="BB26" s="643"/>
      <c r="BC26" s="643"/>
      <c r="BD26" s="643"/>
      <c r="BE26" s="643"/>
      <c r="BF26" s="643"/>
      <c r="BG26" s="643"/>
      <c r="BH26" s="643"/>
      <c r="BI26" s="643"/>
      <c r="BJ26" s="643"/>
      <c r="BK26" s="643"/>
      <c r="BL26" s="643"/>
      <c r="BM26" s="643"/>
      <c r="BN26" s="643"/>
      <c r="BO26" s="643"/>
      <c r="BP26" s="643"/>
      <c r="BQ26" s="643"/>
      <c r="BR26" s="643"/>
      <c r="BS26" s="643"/>
      <c r="BT26" s="643"/>
      <c r="BU26" s="643"/>
      <c r="BV26" s="643"/>
      <c r="BW26" s="643"/>
      <c r="BX26" s="643"/>
      <c r="BY26" s="643"/>
      <c r="BZ26" s="643"/>
      <c r="CA26" s="643"/>
      <c r="CB26" s="643"/>
      <c r="CC26" s="643"/>
      <c r="CD26" s="643"/>
      <c r="CE26" s="643"/>
      <c r="CF26" s="643"/>
      <c r="CG26" s="643"/>
      <c r="CH26" s="643"/>
      <c r="CI26" s="643"/>
      <c r="CJ26" s="643"/>
      <c r="CK26" s="643"/>
      <c r="CL26" s="643"/>
      <c r="CM26" s="643"/>
      <c r="CN26" s="643"/>
      <c r="CO26" s="643"/>
      <c r="CP26" s="643"/>
      <c r="CQ26" s="643"/>
      <c r="CR26" s="643"/>
      <c r="CS26" s="643"/>
      <c r="CT26" s="643"/>
      <c r="CU26" s="643"/>
      <c r="CV26" s="643"/>
      <c r="CW26" s="643"/>
      <c r="CX26" s="643"/>
      <c r="CY26" s="643"/>
      <c r="CZ26" s="643"/>
      <c r="DA26" s="643"/>
      <c r="DB26" s="643"/>
      <c r="DC26" s="643"/>
      <c r="DD26" s="643"/>
      <c r="DE26" s="643"/>
      <c r="DF26" s="643"/>
      <c r="DG26" s="643"/>
      <c r="DH26" s="643"/>
      <c r="DI26" s="643"/>
      <c r="DJ26" s="643"/>
      <c r="DK26" s="643"/>
      <c r="DL26" s="643"/>
      <c r="DM26" s="643"/>
      <c r="DN26" s="643"/>
      <c r="DO26" s="643"/>
      <c r="DP26" s="643"/>
      <c r="DQ26" s="643"/>
      <c r="DR26" s="643"/>
      <c r="DS26" s="643"/>
      <c r="DT26" s="643"/>
      <c r="DU26" s="643"/>
      <c r="DV26" s="643"/>
      <c r="DW26" s="643"/>
      <c r="DX26" s="643"/>
      <c r="DY26" s="643"/>
      <c r="DZ26" s="643"/>
      <c r="EA26" s="643"/>
      <c r="EB26" s="643"/>
      <c r="EC26" s="643"/>
      <c r="ED26" s="643"/>
      <c r="EE26" s="643"/>
      <c r="EF26" s="643"/>
      <c r="EG26" s="643"/>
      <c r="EH26" s="643"/>
      <c r="EI26" s="643"/>
      <c r="EJ26" s="643"/>
      <c r="EK26" s="643"/>
      <c r="EL26" s="643"/>
      <c r="EM26" s="643"/>
      <c r="EN26" s="643"/>
      <c r="EO26" s="643"/>
      <c r="EP26" s="643"/>
      <c r="EQ26" s="643"/>
      <c r="ER26" s="643"/>
      <c r="ES26" s="643"/>
      <c r="ET26" s="643"/>
      <c r="EU26" s="643"/>
      <c r="EV26" s="643"/>
      <c r="EW26" s="643"/>
      <c r="EX26" s="643"/>
      <c r="EY26" s="643"/>
      <c r="EZ26" s="643"/>
      <c r="FA26" s="643"/>
      <c r="FB26" s="643"/>
      <c r="FC26" s="643"/>
      <c r="FD26" s="643"/>
      <c r="FE26" s="643"/>
      <c r="FF26" s="643"/>
      <c r="FG26" s="643"/>
      <c r="FH26" s="643"/>
      <c r="FI26" s="643"/>
      <c r="FJ26" s="643"/>
      <c r="FK26" s="643"/>
      <c r="FL26" s="643"/>
      <c r="FM26" s="643"/>
      <c r="FN26" s="643"/>
      <c r="FO26" s="643"/>
      <c r="FP26" s="643"/>
      <c r="FQ26" s="643"/>
      <c r="FR26" s="643"/>
      <c r="FS26" s="643"/>
      <c r="FT26" s="643"/>
      <c r="FU26" s="643"/>
      <c r="FV26" s="643"/>
      <c r="FW26" s="643"/>
      <c r="FX26" s="643"/>
      <c r="FY26" s="643"/>
      <c r="FZ26" s="643"/>
      <c r="GA26" s="643"/>
      <c r="GB26" s="643"/>
      <c r="GC26" s="643"/>
      <c r="GD26" s="643"/>
      <c r="GE26" s="643"/>
      <c r="GF26" s="643"/>
      <c r="GG26" s="643"/>
      <c r="GH26" s="643"/>
      <c r="GI26" s="643"/>
      <c r="GJ26" s="643"/>
      <c r="GK26" s="643"/>
      <c r="GL26" s="643"/>
      <c r="GM26" s="643"/>
      <c r="GN26" s="643"/>
      <c r="GO26" s="643"/>
      <c r="GP26" s="643"/>
      <c r="GQ26" s="643"/>
      <c r="GR26" s="643"/>
      <c r="GS26" s="643"/>
      <c r="GT26" s="643"/>
      <c r="GU26" s="643"/>
      <c r="GV26" s="643"/>
      <c r="GW26" s="643"/>
      <c r="GX26" s="643"/>
      <c r="GY26" s="643"/>
      <c r="GZ26" s="643"/>
      <c r="HA26" s="643"/>
      <c r="HB26" s="643"/>
      <c r="HC26" s="643"/>
      <c r="HD26" s="643"/>
      <c r="HE26" s="643"/>
      <c r="HF26" s="643"/>
      <c r="HG26" s="643"/>
      <c r="HH26" s="643"/>
      <c r="HI26" s="643"/>
      <c r="HJ26" s="643"/>
      <c r="HK26" s="643"/>
      <c r="HL26" s="643"/>
      <c r="HM26" s="643"/>
      <c r="HN26" s="643"/>
      <c r="HO26" s="643"/>
      <c r="HP26" s="643"/>
      <c r="HQ26" s="643"/>
      <c r="HR26" s="643"/>
      <c r="HS26" s="643"/>
      <c r="HT26" s="643"/>
      <c r="HU26" s="643"/>
      <c r="HV26" s="643"/>
      <c r="HW26" s="643"/>
      <c r="HX26" s="643"/>
      <c r="HY26" s="643"/>
      <c r="HZ26" s="643"/>
      <c r="IA26" s="643"/>
      <c r="IB26" s="643"/>
      <c r="IC26" s="643"/>
      <c r="ID26" s="643"/>
      <c r="IE26" s="643"/>
      <c r="IF26" s="643"/>
      <c r="IG26" s="643"/>
      <c r="IH26" s="643"/>
      <c r="II26" s="643"/>
      <c r="IJ26" s="643"/>
      <c r="IK26" s="643"/>
      <c r="IL26" s="643"/>
      <c r="IM26" s="643"/>
      <c r="IN26" s="643"/>
      <c r="IO26" s="643"/>
      <c r="IP26" s="643"/>
      <c r="IQ26" s="643"/>
      <c r="IR26" s="643"/>
      <c r="IS26" s="643"/>
      <c r="IT26" s="643"/>
      <c r="IU26" s="643"/>
      <c r="IV26" s="643"/>
    </row>
    <row r="27" spans="1:256" ht="26.25" customHeight="1">
      <c r="A27" s="669" t="s">
        <v>3</v>
      </c>
      <c r="B27" s="669"/>
      <c r="C27" s="669"/>
      <c r="D27" s="669"/>
      <c r="E27" s="670"/>
      <c r="F27" s="671"/>
      <c r="G27" s="671"/>
    </row>
    <row r="28" spans="1:256" ht="26.25" customHeight="1">
      <c r="A28" s="658">
        <v>43831</v>
      </c>
      <c r="B28" s="658"/>
      <c r="C28" s="658"/>
      <c r="D28" s="658"/>
      <c r="E28" s="659"/>
      <c r="F28" s="660"/>
      <c r="G28" s="660"/>
    </row>
    <row r="29" spans="1:256" ht="25.5">
      <c r="A29" s="652"/>
      <c r="B29" s="652"/>
      <c r="C29" s="652"/>
      <c r="D29" s="652"/>
      <c r="E29" s="653"/>
      <c r="F29" s="653"/>
      <c r="G29" s="653"/>
    </row>
  </sheetData>
  <mergeCells count="6">
    <mergeCell ref="A28:G28"/>
    <mergeCell ref="A1:C1"/>
    <mergeCell ref="A7:G7"/>
    <mergeCell ref="A8:G8"/>
    <mergeCell ref="A12:G12"/>
    <mergeCell ref="A27:G27"/>
  </mergeCells>
  <phoneticPr fontId="114" type="noConversion"/>
  <printOptions horizontalCentered="1"/>
  <pageMargins left="0.97916666666666696" right="0.93888888888888899" top="1.0590277777777799" bottom="0.97916666666666696" header="0.50902777777777797" footer="0.50902777777777797"/>
  <pageSetup paperSize="9" orientation="portrait"/>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IU16"/>
  <sheetViews>
    <sheetView showZeros="0" topLeftCell="A5" workbookViewId="0">
      <selection activeCell="C14" sqref="C14"/>
    </sheetView>
  </sheetViews>
  <sheetFormatPr defaultColWidth="9" defaultRowHeight="15.75"/>
  <cols>
    <col min="1" max="1" width="32.625" style="458" customWidth="1"/>
    <col min="2" max="2" width="9.875" style="458" hidden="1" customWidth="1"/>
    <col min="3" max="3" width="15.125" style="459" customWidth="1"/>
    <col min="4" max="4" width="15.125" style="458" hidden="1" customWidth="1"/>
    <col min="5" max="5" width="15.125" style="460" customWidth="1"/>
    <col min="6" max="6" width="15.125" style="461" customWidth="1"/>
    <col min="7" max="255" width="9" style="458"/>
  </cols>
  <sheetData>
    <row r="1" spans="1:253" s="456" customFormat="1" ht="50.1" customHeight="1">
      <c r="A1" s="710" t="s">
        <v>166</v>
      </c>
      <c r="B1" s="710"/>
      <c r="C1" s="710"/>
      <c r="D1" s="710"/>
      <c r="E1" s="711"/>
      <c r="F1" s="712"/>
    </row>
    <row r="2" spans="1:253" s="457" customFormat="1" ht="26.25" customHeight="1">
      <c r="C2" s="462"/>
      <c r="E2" s="713" t="s">
        <v>34</v>
      </c>
      <c r="F2" s="714"/>
    </row>
    <row r="3" spans="1:253" s="457" customFormat="1" ht="54.95" customHeight="1">
      <c r="A3" s="200" t="s">
        <v>81</v>
      </c>
      <c r="B3" s="463" t="s">
        <v>167</v>
      </c>
      <c r="C3" s="464" t="s">
        <v>151</v>
      </c>
      <c r="D3" s="465" t="s">
        <v>129</v>
      </c>
      <c r="E3" s="466" t="s">
        <v>83</v>
      </c>
      <c r="F3" s="467" t="s">
        <v>84</v>
      </c>
    </row>
    <row r="4" spans="1:253" s="457" customFormat="1" ht="54.95" customHeight="1">
      <c r="A4" s="468" t="s">
        <v>152</v>
      </c>
      <c r="B4" s="469"/>
      <c r="C4" s="470">
        <v>9</v>
      </c>
      <c r="D4" s="471"/>
      <c r="E4" s="472">
        <v>27</v>
      </c>
      <c r="F4" s="473">
        <f>+(C4-E4)/E4*100</f>
        <v>-66.666666666666657</v>
      </c>
    </row>
    <row r="5" spans="1:253" s="457" customFormat="1" ht="54.95" customHeight="1">
      <c r="A5" s="468" t="s">
        <v>153</v>
      </c>
      <c r="B5" s="469"/>
      <c r="C5" s="470">
        <v>105</v>
      </c>
      <c r="D5" s="471"/>
      <c r="E5" s="472">
        <v>39</v>
      </c>
      <c r="F5" s="473">
        <f t="shared" ref="F5" si="0">+(C5-E5)/E5*100</f>
        <v>169.23076923076923</v>
      </c>
    </row>
    <row r="6" spans="1:253" s="457" customFormat="1" ht="54.95" customHeight="1">
      <c r="A6" s="468" t="s">
        <v>154</v>
      </c>
      <c r="B6" s="469"/>
      <c r="C6" s="470"/>
      <c r="D6" s="471"/>
      <c r="E6" s="472">
        <v>0</v>
      </c>
      <c r="F6" s="473"/>
    </row>
    <row r="7" spans="1:253" s="457" customFormat="1" ht="54.95" customHeight="1">
      <c r="A7" s="468" t="s">
        <v>155</v>
      </c>
      <c r="B7" s="469">
        <f>25100+291742</f>
        <v>316842</v>
      </c>
      <c r="C7" s="470">
        <f>-1154+149682</f>
        <v>148528</v>
      </c>
      <c r="D7" s="471">
        <f>+C7/B7*100</f>
        <v>46.877623547383237</v>
      </c>
      <c r="E7" s="472">
        <v>218480</v>
      </c>
      <c r="F7" s="473">
        <f t="shared" ref="F7" si="1">+(C7-E7)/E7*100</f>
        <v>-32.017575979494687</v>
      </c>
    </row>
    <row r="8" spans="1:253" s="457" customFormat="1" ht="54.95" customHeight="1">
      <c r="A8" s="468" t="s">
        <v>156</v>
      </c>
      <c r="B8" s="469"/>
      <c r="C8" s="470">
        <v>200</v>
      </c>
      <c r="D8" s="471"/>
      <c r="E8" s="472">
        <v>376</v>
      </c>
      <c r="F8" s="473">
        <f t="shared" ref="F8" si="2">+(C8-E8)/E8*100</f>
        <v>-46.808510638297875</v>
      </c>
    </row>
    <row r="9" spans="1:253" s="457" customFormat="1" ht="54.95" customHeight="1">
      <c r="A9" s="468" t="s">
        <v>157</v>
      </c>
      <c r="B9" s="469"/>
      <c r="C9" s="470">
        <v>46200</v>
      </c>
      <c r="D9" s="471"/>
      <c r="E9" s="472">
        <v>0</v>
      </c>
      <c r="F9" s="473"/>
    </row>
    <row r="10" spans="1:253" s="457" customFormat="1" ht="54.95" customHeight="1">
      <c r="A10" s="468" t="s">
        <v>158</v>
      </c>
      <c r="B10" s="469">
        <v>94</v>
      </c>
      <c r="C10" s="470"/>
      <c r="D10" s="471"/>
      <c r="E10" s="472"/>
      <c r="F10" s="473"/>
    </row>
    <row r="11" spans="1:253" s="457" customFormat="1" ht="54.95" customHeight="1">
      <c r="A11" s="468" t="s">
        <v>159</v>
      </c>
      <c r="B11" s="469"/>
      <c r="C11" s="470"/>
      <c r="D11" s="471"/>
      <c r="E11" s="472">
        <v>0</v>
      </c>
      <c r="F11" s="473"/>
    </row>
    <row r="12" spans="1:253" s="457" customFormat="1" ht="54.95" customHeight="1">
      <c r="A12" s="468" t="s">
        <v>160</v>
      </c>
      <c r="B12" s="469"/>
      <c r="C12" s="470">
        <v>15223</v>
      </c>
      <c r="D12" s="471"/>
      <c r="E12" s="472">
        <v>8755</v>
      </c>
      <c r="F12" s="473">
        <f>+(C12-E12)/E12*100</f>
        <v>73.877784123358083</v>
      </c>
    </row>
    <row r="13" spans="1:253" s="457" customFormat="1" ht="54.95" customHeight="1">
      <c r="A13" s="468" t="s">
        <v>161</v>
      </c>
      <c r="B13" s="469">
        <v>802</v>
      </c>
      <c r="C13" s="470">
        <v>20304</v>
      </c>
      <c r="D13" s="471">
        <f>+C13/B13*100</f>
        <v>2531.6708229426436</v>
      </c>
      <c r="E13" s="472">
        <v>2739</v>
      </c>
      <c r="F13" s="473">
        <f>+(C13-E13)/E13*100</f>
        <v>641.29244249726173</v>
      </c>
    </row>
    <row r="14" spans="1:253" s="457" customFormat="1" ht="54.95" customHeight="1">
      <c r="A14" s="474" t="s">
        <v>162</v>
      </c>
      <c r="B14" s="469">
        <f>SUM(B4:B13)</f>
        <v>317738</v>
      </c>
      <c r="C14" s="470">
        <f>SUM(C4:C13)</f>
        <v>230569</v>
      </c>
      <c r="D14" s="471">
        <f>+C14/B14*100</f>
        <v>72.56576172821633</v>
      </c>
      <c r="E14" s="472">
        <f>SUM(E4:E13)</f>
        <v>230416</v>
      </c>
      <c r="F14" s="473">
        <f>+(C14-E14)/E14*100</f>
        <v>6.6401638775085065E-2</v>
      </c>
    </row>
    <row r="15" spans="1:253" s="457" customFormat="1" ht="39" customHeight="1">
      <c r="A15" s="715"/>
      <c r="B15" s="716"/>
      <c r="C15" s="716"/>
      <c r="D15" s="716"/>
      <c r="E15" s="717"/>
      <c r="F15" s="718"/>
    </row>
    <row r="16" spans="1:253">
      <c r="IS16"/>
    </row>
  </sheetData>
  <mergeCells count="3">
    <mergeCell ref="A1:F1"/>
    <mergeCell ref="E2:F2"/>
    <mergeCell ref="A15:F15"/>
  </mergeCells>
  <phoneticPr fontId="114" type="noConversion"/>
  <printOptions horizontalCentered="1"/>
  <pageMargins left="0.79027777777777797" right="0.79027777777777797" top="0.97916666666666696" bottom="0.97916666666666696" header="0.2" footer="0.79027777777777797"/>
  <pageSetup paperSize="9" firstPageNumber="8" orientation="portrait" useFirstPageNumber="1"/>
  <headerFooter alignWithMargins="0">
    <oddFooter>&amp;C第 &amp;P 页</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H22"/>
  <sheetViews>
    <sheetView workbookViewId="0">
      <selection activeCell="F16" sqref="F16"/>
    </sheetView>
  </sheetViews>
  <sheetFormatPr defaultColWidth="8.75" defaultRowHeight="14.25"/>
  <cols>
    <col min="1" max="1" width="34.875" style="433" customWidth="1"/>
    <col min="2" max="2" width="10.625" style="433" customWidth="1"/>
    <col min="3" max="3" width="13.125" style="433" customWidth="1"/>
    <col min="4" max="4" width="9.75" style="433" customWidth="1"/>
    <col min="5" max="5" width="30.875" style="433" customWidth="1"/>
    <col min="6" max="7" width="9.375" style="433" customWidth="1"/>
    <col min="8" max="8" width="10.125" style="433" customWidth="1"/>
    <col min="9" max="16384" width="8.75" style="433"/>
  </cols>
  <sheetData>
    <row r="1" spans="1:8">
      <c r="A1" s="719"/>
      <c r="B1" s="719"/>
      <c r="C1" s="719"/>
      <c r="D1" s="719"/>
    </row>
    <row r="2" spans="1:8" ht="25.5" customHeight="1">
      <c r="A2" s="434" t="s">
        <v>168</v>
      </c>
      <c r="B2" s="434"/>
      <c r="C2" s="434"/>
      <c r="D2" s="434"/>
      <c r="E2" s="434"/>
      <c r="F2" s="434"/>
      <c r="G2" s="434"/>
      <c r="H2" s="434"/>
    </row>
    <row r="3" spans="1:8" ht="17.100000000000001" customHeight="1">
      <c r="A3" s="435"/>
      <c r="B3" s="436"/>
      <c r="C3" s="436"/>
      <c r="D3" s="436"/>
      <c r="E3" s="435"/>
      <c r="F3" s="436"/>
      <c r="G3" s="436"/>
      <c r="H3" s="436" t="s">
        <v>169</v>
      </c>
    </row>
    <row r="4" spans="1:8" ht="18.75" customHeight="1">
      <c r="A4" s="720" t="s">
        <v>170</v>
      </c>
      <c r="B4" s="721"/>
      <c r="C4" s="721"/>
      <c r="D4" s="722"/>
      <c r="E4" s="723" t="s">
        <v>171</v>
      </c>
      <c r="F4" s="723"/>
      <c r="G4" s="723"/>
      <c r="H4" s="723"/>
    </row>
    <row r="5" spans="1:8" ht="30.95" customHeight="1">
      <c r="A5" s="437" t="s">
        <v>172</v>
      </c>
      <c r="B5" s="437" t="s">
        <v>173</v>
      </c>
      <c r="C5" s="437" t="s">
        <v>174</v>
      </c>
      <c r="D5" s="437" t="s">
        <v>175</v>
      </c>
      <c r="E5" s="438" t="s">
        <v>176</v>
      </c>
      <c r="F5" s="438" t="s">
        <v>173</v>
      </c>
      <c r="G5" s="438" t="s">
        <v>174</v>
      </c>
      <c r="H5" s="438" t="s">
        <v>175</v>
      </c>
    </row>
    <row r="6" spans="1:8" ht="20.25" customHeight="1">
      <c r="A6" s="439" t="s">
        <v>177</v>
      </c>
      <c r="B6" s="440">
        <f>+B7+B9</f>
        <v>1086</v>
      </c>
      <c r="C6" s="440">
        <f>+C7+C9</f>
        <v>1086</v>
      </c>
      <c r="D6" s="441">
        <f t="shared" ref="D6:D7" si="0">C6/B6*100</f>
        <v>100</v>
      </c>
      <c r="E6" s="439" t="s">
        <v>178</v>
      </c>
      <c r="F6" s="442"/>
      <c r="G6" s="442"/>
      <c r="H6" s="442"/>
    </row>
    <row r="7" spans="1:8" ht="20.25" customHeight="1">
      <c r="A7" s="439" t="s">
        <v>179</v>
      </c>
      <c r="B7" s="440">
        <v>1061</v>
      </c>
      <c r="C7" s="440">
        <v>1061</v>
      </c>
      <c r="D7" s="441">
        <f t="shared" si="0"/>
        <v>100</v>
      </c>
      <c r="E7" s="439" t="s">
        <v>180</v>
      </c>
      <c r="F7" s="442"/>
      <c r="G7" s="442"/>
      <c r="H7" s="442"/>
    </row>
    <row r="8" spans="1:8" ht="20.25" customHeight="1">
      <c r="A8" s="443" t="s">
        <v>181</v>
      </c>
      <c r="B8" s="440"/>
      <c r="C8" s="440"/>
      <c r="D8" s="441"/>
      <c r="E8" s="439" t="s">
        <v>182</v>
      </c>
      <c r="F8" s="442"/>
      <c r="G8" s="442"/>
      <c r="H8" s="442"/>
    </row>
    <row r="9" spans="1:8" ht="20.25" customHeight="1">
      <c r="A9" s="439" t="s">
        <v>183</v>
      </c>
      <c r="B9" s="440">
        <v>25</v>
      </c>
      <c r="C9" s="440">
        <v>25</v>
      </c>
      <c r="D9" s="441">
        <f>C9/B9*100</f>
        <v>100</v>
      </c>
      <c r="E9" s="439" t="s">
        <v>184</v>
      </c>
      <c r="F9" s="442"/>
      <c r="G9" s="442"/>
      <c r="H9" s="442"/>
    </row>
    <row r="10" spans="1:8" ht="20.25" customHeight="1">
      <c r="A10" s="439" t="s">
        <v>185</v>
      </c>
      <c r="B10" s="440"/>
      <c r="C10" s="440"/>
      <c r="D10" s="441"/>
      <c r="E10" s="439" t="s">
        <v>186</v>
      </c>
      <c r="F10" s="442"/>
      <c r="G10" s="442"/>
      <c r="H10" s="442"/>
    </row>
    <row r="11" spans="1:8" ht="20.25" customHeight="1">
      <c r="A11" s="444" t="s">
        <v>187</v>
      </c>
      <c r="B11" s="440"/>
      <c r="C11" s="440"/>
      <c r="D11" s="441"/>
      <c r="E11" s="439" t="s">
        <v>188</v>
      </c>
      <c r="F11" s="445"/>
      <c r="G11" s="445"/>
      <c r="H11" s="446"/>
    </row>
    <row r="12" spans="1:8" ht="20.25" customHeight="1">
      <c r="A12" s="444" t="s">
        <v>189</v>
      </c>
      <c r="B12" s="440"/>
      <c r="C12" s="440"/>
      <c r="D12" s="441"/>
      <c r="E12" s="439" t="s">
        <v>190</v>
      </c>
      <c r="F12" s="442"/>
      <c r="G12" s="442"/>
      <c r="H12" s="442"/>
    </row>
    <row r="13" spans="1:8" ht="20.25" customHeight="1">
      <c r="A13" s="447" t="s">
        <v>191</v>
      </c>
      <c r="B13" s="440"/>
      <c r="C13" s="440"/>
      <c r="D13" s="441"/>
      <c r="E13" s="439" t="s">
        <v>192</v>
      </c>
      <c r="F13" s="442"/>
      <c r="G13" s="442"/>
      <c r="H13" s="442"/>
    </row>
    <row r="14" spans="1:8" ht="20.25" customHeight="1">
      <c r="A14" s="439" t="s">
        <v>193</v>
      </c>
      <c r="B14" s="440"/>
      <c r="C14" s="440"/>
      <c r="D14" s="441"/>
      <c r="E14" s="439" t="s">
        <v>194</v>
      </c>
      <c r="F14" s="442"/>
      <c r="G14" s="442"/>
      <c r="H14" s="442"/>
    </row>
    <row r="15" spans="1:8" ht="18.75" customHeight="1">
      <c r="A15" s="439" t="s">
        <v>195</v>
      </c>
      <c r="B15" s="440"/>
      <c r="C15" s="440"/>
      <c r="D15" s="441"/>
      <c r="E15" s="439" t="s">
        <v>196</v>
      </c>
      <c r="F15" s="442"/>
      <c r="G15" s="442"/>
      <c r="H15" s="442"/>
    </row>
    <row r="16" spans="1:8" ht="20.25" customHeight="1">
      <c r="A16" s="439" t="s">
        <v>197</v>
      </c>
      <c r="B16" s="440"/>
      <c r="C16" s="440"/>
      <c r="D16" s="441"/>
      <c r="E16" s="439" t="s">
        <v>198</v>
      </c>
      <c r="F16" s="440">
        <v>814</v>
      </c>
      <c r="G16" s="440">
        <v>814</v>
      </c>
      <c r="H16" s="448">
        <f t="shared" ref="H16" si="1">+G16/F16*100</f>
        <v>100</v>
      </c>
    </row>
    <row r="17" spans="1:8" ht="20.25" customHeight="1">
      <c r="A17" s="439" t="s">
        <v>195</v>
      </c>
      <c r="B17" s="440"/>
      <c r="C17" s="440"/>
      <c r="D17" s="441"/>
      <c r="E17" s="439" t="s">
        <v>199</v>
      </c>
      <c r="F17" s="440"/>
      <c r="G17" s="440"/>
      <c r="H17" s="448"/>
    </row>
    <row r="18" spans="1:8" ht="20.25" customHeight="1">
      <c r="A18" s="439" t="s">
        <v>200</v>
      </c>
      <c r="B18" s="440"/>
      <c r="C18" s="440"/>
      <c r="D18" s="441"/>
      <c r="E18" s="170" t="s">
        <v>201</v>
      </c>
      <c r="F18" s="440">
        <v>272</v>
      </c>
      <c r="G18" s="440">
        <v>272</v>
      </c>
      <c r="H18" s="448">
        <f>+G18/F18*100</f>
        <v>100</v>
      </c>
    </row>
    <row r="19" spans="1:8" ht="20.25" customHeight="1">
      <c r="A19" s="439" t="s">
        <v>195</v>
      </c>
      <c r="B19" s="440"/>
      <c r="C19" s="440"/>
      <c r="D19" s="441"/>
      <c r="E19" s="439"/>
      <c r="F19" s="440"/>
      <c r="G19" s="440"/>
      <c r="H19" s="448"/>
    </row>
    <row r="20" spans="1:8" ht="18" customHeight="1">
      <c r="A20" s="442" t="s">
        <v>202</v>
      </c>
      <c r="B20" s="440">
        <f>+B6</f>
        <v>1086</v>
      </c>
      <c r="C20" s="440">
        <f>+C6</f>
        <v>1086</v>
      </c>
      <c r="D20" s="441">
        <f>C20/B20*100</f>
        <v>100</v>
      </c>
      <c r="E20" s="442" t="s">
        <v>203</v>
      </c>
      <c r="F20" s="440">
        <f>+F18+F16</f>
        <v>1086</v>
      </c>
      <c r="G20" s="440">
        <f>+G18+G16</f>
        <v>1086</v>
      </c>
      <c r="H20" s="448">
        <f>+G20/F20*100</f>
        <v>100</v>
      </c>
    </row>
    <row r="21" spans="1:8" ht="20.25" customHeight="1">
      <c r="A21" s="449" t="s">
        <v>204</v>
      </c>
      <c r="B21" s="440"/>
      <c r="C21" s="440"/>
      <c r="D21" s="450"/>
      <c r="E21" s="451" t="s">
        <v>205</v>
      </c>
      <c r="F21" s="440"/>
      <c r="G21" s="440"/>
      <c r="H21" s="452"/>
    </row>
    <row r="22" spans="1:8" ht="20.25" customHeight="1">
      <c r="A22" s="453" t="s">
        <v>206</v>
      </c>
      <c r="B22" s="440">
        <f t="shared" ref="B22:C22" si="2">+B20</f>
        <v>1086</v>
      </c>
      <c r="C22" s="440">
        <f t="shared" si="2"/>
        <v>1086</v>
      </c>
      <c r="D22" s="454"/>
      <c r="E22" s="455" t="s">
        <v>207</v>
      </c>
      <c r="F22" s="440">
        <f>+F20</f>
        <v>1086</v>
      </c>
      <c r="G22" s="440">
        <f>+G20</f>
        <v>1086</v>
      </c>
      <c r="H22" s="452"/>
    </row>
  </sheetData>
  <mergeCells count="3">
    <mergeCell ref="A1:D1"/>
    <mergeCell ref="A4:D4"/>
    <mergeCell ref="E4:H4"/>
  </mergeCells>
  <phoneticPr fontId="114" type="noConversion"/>
  <printOptions horizontalCentered="1"/>
  <pageMargins left="0.75138888888888899" right="0.75138888888888899" top="0.97916666666666696" bottom="0.97916666666666696" header="0.50763888888888897" footer="0.79027777777777797"/>
  <pageSetup paperSize="9" firstPageNumber="9" orientation="landscape" useFirstPageNumber="1"/>
  <headerFooter alignWithMargins="0">
    <oddFooter>&amp;C第 &amp;P 页</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G23"/>
  <sheetViews>
    <sheetView workbookViewId="0">
      <selection activeCell="J28" sqref="J28"/>
    </sheetView>
  </sheetViews>
  <sheetFormatPr defaultColWidth="8" defaultRowHeight="14.25" customHeight="1"/>
  <cols>
    <col min="1" max="1" width="29" style="53" customWidth="1"/>
    <col min="2" max="2" width="12.125" style="53" customWidth="1"/>
    <col min="3" max="4" width="13.375" style="53" customWidth="1"/>
    <col min="5" max="5" width="11.375" style="53" customWidth="1"/>
    <col min="6" max="6" width="17.75" style="53" customWidth="1"/>
    <col min="7" max="7" width="12.25" style="53" customWidth="1"/>
    <col min="8" max="16384" width="8" style="53"/>
  </cols>
  <sheetData>
    <row r="1" spans="1:7" ht="4.5" customHeight="1">
      <c r="A1" s="87"/>
      <c r="B1" s="140"/>
      <c r="C1" s="140"/>
      <c r="D1" s="140"/>
      <c r="E1" s="140"/>
      <c r="F1" s="140"/>
      <c r="G1" s="140"/>
    </row>
    <row r="2" spans="1:7" ht="46.5" customHeight="1">
      <c r="A2" s="724" t="s">
        <v>208</v>
      </c>
      <c r="B2" s="724"/>
      <c r="C2" s="724"/>
      <c r="D2" s="724"/>
      <c r="E2" s="724"/>
      <c r="F2" s="724"/>
      <c r="G2" s="724"/>
    </row>
    <row r="3" spans="1:7" ht="14.25" customHeight="1">
      <c r="A3" s="141"/>
      <c r="B3" s="141"/>
      <c r="C3" s="141"/>
      <c r="D3" s="141"/>
      <c r="E3" s="141"/>
      <c r="F3" s="141"/>
      <c r="G3" s="141"/>
    </row>
    <row r="4" spans="1:7" ht="12" customHeight="1">
      <c r="A4" s="58"/>
      <c r="B4" s="142"/>
      <c r="C4" s="142"/>
      <c r="D4" s="142"/>
      <c r="E4" s="142"/>
      <c r="F4" s="142"/>
      <c r="G4" s="60" t="s">
        <v>34</v>
      </c>
    </row>
    <row r="5" spans="1:7" ht="36.75" customHeight="1">
      <c r="A5" s="61" t="s">
        <v>209</v>
      </c>
      <c r="B5" s="143" t="s">
        <v>115</v>
      </c>
      <c r="C5" s="144" t="s">
        <v>210</v>
      </c>
      <c r="D5" s="144" t="s">
        <v>211</v>
      </c>
      <c r="E5" s="143" t="s">
        <v>212</v>
      </c>
      <c r="F5" s="143" t="s">
        <v>213</v>
      </c>
      <c r="G5" s="143" t="s">
        <v>214</v>
      </c>
    </row>
    <row r="6" spans="1:7" ht="18.75" customHeight="1">
      <c r="A6" s="145" t="s">
        <v>215</v>
      </c>
      <c r="B6" s="430">
        <f>SUM(C6:G6)</f>
        <v>152370</v>
      </c>
      <c r="C6" s="430">
        <v>21493</v>
      </c>
      <c r="D6" s="430">
        <v>14188</v>
      </c>
      <c r="E6" s="430">
        <v>6432</v>
      </c>
      <c r="F6" s="430">
        <v>90423</v>
      </c>
      <c r="G6" s="430">
        <v>19834</v>
      </c>
    </row>
    <row r="7" spans="1:7" ht="18.75" customHeight="1">
      <c r="A7" s="145" t="s">
        <v>216</v>
      </c>
      <c r="B7" s="430">
        <f t="shared" ref="B7:G7" si="0">SUM(B8:B14)</f>
        <v>249016</v>
      </c>
      <c r="C7" s="430">
        <f t="shared" si="0"/>
        <v>150573</v>
      </c>
      <c r="D7" s="430">
        <f t="shared" si="0"/>
        <v>39357</v>
      </c>
      <c r="E7" s="430">
        <f t="shared" si="0"/>
        <v>2116</v>
      </c>
      <c r="F7" s="430">
        <f t="shared" si="0"/>
        <v>49799</v>
      </c>
      <c r="G7" s="430">
        <f t="shared" si="0"/>
        <v>7171</v>
      </c>
    </row>
    <row r="8" spans="1:7" ht="18.75" customHeight="1">
      <c r="A8" s="150" t="s">
        <v>217</v>
      </c>
      <c r="B8" s="430">
        <f t="shared" ref="B8" si="1">C8+D8+E8+F8+G8</f>
        <v>148124</v>
      </c>
      <c r="C8" s="430">
        <v>78000</v>
      </c>
      <c r="D8" s="430">
        <v>20647</v>
      </c>
      <c r="E8" s="430">
        <v>1776</v>
      </c>
      <c r="F8" s="430">
        <v>42344</v>
      </c>
      <c r="G8" s="430">
        <v>5357</v>
      </c>
    </row>
    <row r="9" spans="1:7" ht="18.75" customHeight="1">
      <c r="A9" s="150" t="s">
        <v>218</v>
      </c>
      <c r="B9" s="430">
        <f t="shared" ref="B9:B14" si="2">C9+D9+E9+F9+G9</f>
        <v>2824</v>
      </c>
      <c r="C9" s="430">
        <v>450</v>
      </c>
      <c r="D9" s="430">
        <v>120</v>
      </c>
      <c r="E9" s="430">
        <v>130</v>
      </c>
      <c r="F9" s="430">
        <v>1755</v>
      </c>
      <c r="G9" s="430">
        <v>369</v>
      </c>
    </row>
    <row r="10" spans="1:7" ht="18.75" customHeight="1">
      <c r="A10" s="62" t="s">
        <v>219</v>
      </c>
      <c r="B10" s="430">
        <f t="shared" si="2"/>
        <v>62210</v>
      </c>
      <c r="C10" s="430">
        <v>44190</v>
      </c>
      <c r="D10" s="430">
        <v>17820</v>
      </c>
      <c r="E10" s="430"/>
      <c r="F10" s="430"/>
      <c r="G10" s="430">
        <v>200</v>
      </c>
    </row>
    <row r="11" spans="1:7" ht="18.75" customHeight="1">
      <c r="A11" s="62" t="s">
        <v>220</v>
      </c>
      <c r="B11" s="430">
        <f t="shared" si="2"/>
        <v>6752</v>
      </c>
      <c r="C11" s="430">
        <v>1045</v>
      </c>
      <c r="D11" s="430"/>
      <c r="E11" s="430"/>
      <c r="F11" s="430">
        <v>5700</v>
      </c>
      <c r="G11" s="430">
        <v>7</v>
      </c>
    </row>
    <row r="12" spans="1:7" ht="18.75" customHeight="1">
      <c r="A12" s="62" t="s">
        <v>221</v>
      </c>
      <c r="B12" s="430">
        <f t="shared" si="2"/>
        <v>770</v>
      </c>
      <c r="C12" s="430"/>
      <c r="D12" s="430">
        <v>770</v>
      </c>
      <c r="E12" s="430"/>
      <c r="F12" s="430"/>
      <c r="G12" s="430"/>
    </row>
    <row r="13" spans="1:7" ht="18.75" customHeight="1">
      <c r="A13" s="62" t="s">
        <v>222</v>
      </c>
      <c r="B13" s="430">
        <f t="shared" si="2"/>
        <v>27154</v>
      </c>
      <c r="C13" s="430">
        <f>72888-46000</f>
        <v>26888</v>
      </c>
      <c r="D13" s="430"/>
      <c r="E13" s="430">
        <v>210</v>
      </c>
      <c r="F13" s="430"/>
      <c r="G13" s="430">
        <v>56</v>
      </c>
    </row>
    <row r="14" spans="1:7" ht="18.75" customHeight="1">
      <c r="A14" s="62" t="s">
        <v>223</v>
      </c>
      <c r="B14" s="430">
        <f t="shared" si="2"/>
        <v>1182</v>
      </c>
      <c r="C14" s="430"/>
      <c r="D14" s="430"/>
      <c r="E14" s="430"/>
      <c r="F14" s="430"/>
      <c r="G14" s="430">
        <v>1182</v>
      </c>
    </row>
    <row r="15" spans="1:7" ht="18.75" customHeight="1">
      <c r="A15" s="150" t="s">
        <v>224</v>
      </c>
      <c r="B15" s="430">
        <f t="shared" ref="B15:G15" si="3">SUM(B16:B20)</f>
        <v>264075</v>
      </c>
      <c r="C15" s="430">
        <f t="shared" si="3"/>
        <v>163118</v>
      </c>
      <c r="D15" s="430">
        <f t="shared" si="3"/>
        <v>47057</v>
      </c>
      <c r="E15" s="430">
        <f t="shared" si="3"/>
        <v>3551</v>
      </c>
      <c r="F15" s="430">
        <f t="shared" si="3"/>
        <v>43672</v>
      </c>
      <c r="G15" s="430">
        <f t="shared" si="3"/>
        <v>6677</v>
      </c>
    </row>
    <row r="16" spans="1:7" ht="18.75" customHeight="1">
      <c r="A16" s="150" t="s">
        <v>225</v>
      </c>
      <c r="B16" s="430">
        <f t="shared" ref="B16" si="4">C16+D16+E16+F16+G16</f>
        <v>259372</v>
      </c>
      <c r="C16" s="430">
        <v>163118</v>
      </c>
      <c r="D16" s="430">
        <v>46157</v>
      </c>
      <c r="E16" s="430">
        <v>1890</v>
      </c>
      <c r="F16" s="430">
        <v>43369</v>
      </c>
      <c r="G16" s="430">
        <v>4838</v>
      </c>
    </row>
    <row r="17" spans="1:7" ht="18.75" customHeight="1">
      <c r="A17" s="150" t="s">
        <v>226</v>
      </c>
      <c r="B17" s="430">
        <f t="shared" ref="B17:B22" si="5">C17+D17+E17+F17+G17</f>
        <v>1982</v>
      </c>
      <c r="C17" s="430"/>
      <c r="D17" s="430"/>
      <c r="E17" s="430">
        <v>1286</v>
      </c>
      <c r="F17" s="430"/>
      <c r="G17" s="430">
        <v>696</v>
      </c>
    </row>
    <row r="18" spans="1:7" ht="18.75" customHeight="1">
      <c r="A18" s="62" t="s">
        <v>227</v>
      </c>
      <c r="B18" s="430">
        <f t="shared" si="5"/>
        <v>1203</v>
      </c>
      <c r="C18" s="430"/>
      <c r="D18" s="430">
        <v>900</v>
      </c>
      <c r="E18" s="430"/>
      <c r="F18" s="430">
        <v>303</v>
      </c>
      <c r="G18" s="430"/>
    </row>
    <row r="19" spans="1:7" ht="18.75" customHeight="1">
      <c r="A19" s="152" t="s">
        <v>228</v>
      </c>
      <c r="B19" s="430">
        <f t="shared" si="5"/>
        <v>1143</v>
      </c>
      <c r="C19" s="430"/>
      <c r="D19" s="430"/>
      <c r="E19" s="430"/>
      <c r="F19" s="430"/>
      <c r="G19" s="430">
        <v>1143</v>
      </c>
    </row>
    <row r="20" spans="1:7" ht="18.75" customHeight="1">
      <c r="A20" s="152" t="s">
        <v>229</v>
      </c>
      <c r="B20" s="430">
        <f t="shared" si="5"/>
        <v>375</v>
      </c>
      <c r="C20" s="430"/>
      <c r="D20" s="430"/>
      <c r="E20" s="430">
        <v>375</v>
      </c>
      <c r="F20" s="430"/>
      <c r="G20" s="430"/>
    </row>
    <row r="21" spans="1:7" ht="18.75" customHeight="1">
      <c r="A21" s="145" t="s">
        <v>230</v>
      </c>
      <c r="B21" s="430">
        <f t="shared" si="5"/>
        <v>-15059</v>
      </c>
      <c r="C21" s="430">
        <f t="shared" ref="C21:G21" si="6">C7-C15</f>
        <v>-12545</v>
      </c>
      <c r="D21" s="430">
        <f t="shared" si="6"/>
        <v>-7700</v>
      </c>
      <c r="E21" s="430">
        <f t="shared" si="6"/>
        <v>-1435</v>
      </c>
      <c r="F21" s="430">
        <f t="shared" si="6"/>
        <v>6127</v>
      </c>
      <c r="G21" s="430">
        <f t="shared" si="6"/>
        <v>494</v>
      </c>
    </row>
    <row r="22" spans="1:7" ht="18.75" customHeight="1">
      <c r="A22" s="150" t="s">
        <v>231</v>
      </c>
      <c r="B22" s="430">
        <f t="shared" si="5"/>
        <v>137311</v>
      </c>
      <c r="C22" s="430">
        <f t="shared" ref="C22:G22" si="7">C6+C21</f>
        <v>8948</v>
      </c>
      <c r="D22" s="430">
        <f t="shared" si="7"/>
        <v>6488</v>
      </c>
      <c r="E22" s="430">
        <f t="shared" si="7"/>
        <v>4997</v>
      </c>
      <c r="F22" s="430">
        <f t="shared" si="7"/>
        <v>96550</v>
      </c>
      <c r="G22" s="430">
        <f t="shared" si="7"/>
        <v>20328</v>
      </c>
    </row>
    <row r="23" spans="1:7" ht="27.75" customHeight="1">
      <c r="A23" s="431"/>
      <c r="B23" s="432"/>
      <c r="C23" s="432"/>
      <c r="D23" s="432"/>
      <c r="E23" s="432"/>
      <c r="F23" s="432"/>
      <c r="G23" s="432"/>
    </row>
  </sheetData>
  <mergeCells count="1">
    <mergeCell ref="A2:G2"/>
  </mergeCells>
  <phoneticPr fontId="114" type="noConversion"/>
  <pageMargins left="0.75" right="0.75" top="1" bottom="1" header="0.5" footer="0.5"/>
  <pageSetup paperSize="9" orientation="landscape"/>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pageSetUpPr fitToPage="1"/>
  </sheetPr>
  <dimension ref="A1:XEU31"/>
  <sheetViews>
    <sheetView showGridLines="0" showZeros="0" workbookViewId="0">
      <pane xSplit="1" ySplit="3" topLeftCell="B4" activePane="bottomRight" state="frozen"/>
      <selection pane="topRight"/>
      <selection pane="bottomLeft"/>
      <selection pane="bottomRight" activeCell="C30" sqref="C30"/>
    </sheetView>
  </sheetViews>
  <sheetFormatPr defaultColWidth="9.25" defaultRowHeight="15.75"/>
  <cols>
    <col min="1" max="1" width="30.75" style="369" customWidth="1"/>
    <col min="2" max="2" width="14.125" style="415" customWidth="1"/>
    <col min="3" max="3" width="17.25" style="416" customWidth="1"/>
    <col min="4" max="4" width="14.125" style="369" customWidth="1"/>
    <col min="5" max="5" width="12.625" style="369" customWidth="1"/>
    <col min="6" max="16375" width="9.25" style="369"/>
  </cols>
  <sheetData>
    <row r="1" spans="1:16375" s="367" customFormat="1" ht="45" customHeight="1">
      <c r="A1" s="684" t="s">
        <v>232</v>
      </c>
      <c r="B1" s="725"/>
      <c r="C1" s="726"/>
      <c r="D1" s="684"/>
    </row>
    <row r="2" spans="1:16375" ht="24" customHeight="1">
      <c r="D2" s="417" t="s">
        <v>34</v>
      </c>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row>
    <row r="3" spans="1:16375" ht="23.25" customHeight="1">
      <c r="A3" s="418" t="s">
        <v>233</v>
      </c>
      <c r="B3" s="419" t="s">
        <v>234</v>
      </c>
      <c r="C3" s="420" t="s">
        <v>235</v>
      </c>
      <c r="D3" s="418" t="s">
        <v>236</v>
      </c>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row>
    <row r="4" spans="1:16375" ht="14.45" customHeight="1">
      <c r="A4" s="421" t="s">
        <v>50</v>
      </c>
      <c r="B4" s="377">
        <f t="shared" ref="B4" si="0">SUM(B5:B19)</f>
        <v>525015</v>
      </c>
      <c r="C4" s="377">
        <f>SUM(C5:C20)</f>
        <v>574162</v>
      </c>
      <c r="D4" s="379">
        <f t="shared" ref="D4:D5" si="1">(C4-B4)/B4*100</f>
        <v>9.3610658743083519</v>
      </c>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row>
    <row r="5" spans="1:16375" ht="14.45" customHeight="1">
      <c r="A5" s="421" t="s">
        <v>51</v>
      </c>
      <c r="B5" s="377">
        <v>189211</v>
      </c>
      <c r="C5" s="422">
        <f>206181+780</f>
        <v>206961</v>
      </c>
      <c r="D5" s="379">
        <f t="shared" si="1"/>
        <v>9.381061354783812</v>
      </c>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row>
    <row r="6" spans="1:16375" s="368" customFormat="1" ht="14.45" hidden="1" customHeight="1">
      <c r="A6" s="423" t="s">
        <v>52</v>
      </c>
      <c r="B6" s="424"/>
      <c r="C6" s="425"/>
      <c r="D6" s="383"/>
      <c r="E6" s="384"/>
      <c r="F6" s="384"/>
      <c r="G6" s="384"/>
      <c r="H6" s="384"/>
      <c r="I6" s="384"/>
      <c r="J6" s="384"/>
      <c r="K6" s="384"/>
      <c r="L6" s="384"/>
      <c r="M6" s="384"/>
      <c r="N6" s="384"/>
      <c r="O6" s="384"/>
      <c r="P6" s="384"/>
      <c r="Q6" s="384"/>
      <c r="R6" s="384"/>
      <c r="S6" s="384"/>
      <c r="T6" s="384"/>
      <c r="U6" s="384"/>
      <c r="V6" s="384"/>
      <c r="W6" s="384"/>
      <c r="X6" s="384"/>
      <c r="Y6" s="384"/>
      <c r="Z6" s="384"/>
      <c r="AA6" s="384"/>
      <c r="AB6" s="384"/>
      <c r="AC6" s="384"/>
      <c r="AD6" s="384"/>
      <c r="AE6" s="384"/>
      <c r="AF6" s="384"/>
      <c r="AG6" s="384"/>
      <c r="AH6" s="384"/>
      <c r="AI6" s="384"/>
      <c r="AJ6" s="384"/>
      <c r="AK6" s="384"/>
      <c r="AL6" s="384"/>
      <c r="AM6" s="384"/>
      <c r="AN6" s="384"/>
      <c r="AO6" s="384"/>
      <c r="AP6" s="384"/>
      <c r="AQ6" s="384"/>
      <c r="AR6" s="384"/>
      <c r="AS6" s="384"/>
      <c r="AT6" s="384"/>
      <c r="AU6" s="384"/>
      <c r="AV6" s="384"/>
      <c r="AW6" s="384"/>
      <c r="AX6" s="384"/>
      <c r="AY6" s="384"/>
      <c r="AZ6" s="384"/>
      <c r="BA6" s="384"/>
      <c r="BB6" s="384"/>
      <c r="BC6" s="384"/>
      <c r="BD6" s="384"/>
      <c r="BE6" s="384"/>
      <c r="BF6" s="384"/>
      <c r="BG6" s="384"/>
      <c r="BH6" s="384"/>
      <c r="BI6" s="384"/>
      <c r="BJ6" s="384"/>
      <c r="BK6" s="384"/>
      <c r="BL6" s="384"/>
      <c r="BM6" s="384"/>
      <c r="BN6" s="384"/>
      <c r="BO6" s="384"/>
      <c r="BP6" s="384"/>
      <c r="BQ6" s="384"/>
      <c r="BR6" s="384"/>
      <c r="BS6" s="384"/>
      <c r="BT6" s="384"/>
      <c r="BU6" s="384"/>
      <c r="BV6" s="384"/>
      <c r="BW6" s="384"/>
      <c r="BX6" s="384"/>
      <c r="BY6" s="384"/>
      <c r="BZ6" s="384"/>
      <c r="CA6" s="384"/>
      <c r="CB6" s="384"/>
      <c r="CC6" s="384"/>
      <c r="CD6" s="384"/>
      <c r="CE6" s="384"/>
      <c r="CF6" s="384"/>
      <c r="CG6" s="384"/>
      <c r="CH6" s="384"/>
      <c r="CI6" s="384"/>
      <c r="CJ6" s="384"/>
      <c r="CK6" s="384"/>
      <c r="CL6" s="384"/>
      <c r="CM6" s="384"/>
      <c r="CN6" s="384"/>
      <c r="CO6" s="384"/>
      <c r="CP6" s="384"/>
      <c r="CQ6" s="384"/>
      <c r="CR6" s="384"/>
      <c r="CS6" s="384"/>
      <c r="CT6" s="384"/>
      <c r="CU6" s="384"/>
      <c r="CV6" s="384"/>
      <c r="CW6" s="384"/>
      <c r="CX6" s="384"/>
      <c r="CY6" s="384"/>
      <c r="CZ6" s="384"/>
      <c r="DA6" s="384"/>
      <c r="DB6" s="384"/>
      <c r="DC6" s="384"/>
      <c r="DD6" s="384"/>
      <c r="DE6" s="384"/>
      <c r="DF6" s="384"/>
      <c r="DG6" s="384"/>
      <c r="DH6" s="384"/>
      <c r="DI6" s="384"/>
      <c r="DJ6" s="384"/>
      <c r="DK6" s="384"/>
      <c r="DL6" s="384"/>
      <c r="DM6" s="384"/>
      <c r="DN6" s="384"/>
      <c r="DO6" s="384"/>
      <c r="DP6" s="384"/>
      <c r="DQ6" s="384"/>
      <c r="DR6" s="384"/>
      <c r="DS6" s="384"/>
      <c r="DT6" s="384"/>
      <c r="DU6" s="384"/>
      <c r="DV6" s="384"/>
      <c r="DW6" s="384"/>
      <c r="DX6" s="384"/>
      <c r="DY6" s="384"/>
      <c r="DZ6" s="384"/>
      <c r="EA6" s="384"/>
      <c r="EB6" s="384"/>
      <c r="EC6" s="384"/>
      <c r="ED6" s="384"/>
      <c r="EE6" s="384"/>
      <c r="EF6" s="384"/>
      <c r="EG6" s="384"/>
      <c r="EH6" s="384"/>
      <c r="EI6" s="384"/>
      <c r="EJ6" s="384"/>
      <c r="EK6" s="384"/>
      <c r="EL6" s="384"/>
      <c r="EM6" s="384"/>
      <c r="EN6" s="384"/>
      <c r="EO6" s="384"/>
      <c r="EP6" s="384"/>
      <c r="EQ6" s="384"/>
      <c r="ER6" s="384"/>
      <c r="ES6" s="384"/>
      <c r="ET6" s="384"/>
      <c r="EU6" s="384"/>
      <c r="EV6" s="384"/>
      <c r="EW6" s="384"/>
      <c r="EX6" s="384"/>
      <c r="EY6" s="384"/>
      <c r="EZ6" s="384"/>
      <c r="FA6" s="384"/>
      <c r="FB6" s="384"/>
      <c r="FC6" s="384"/>
      <c r="FD6" s="384"/>
      <c r="FE6" s="384"/>
      <c r="FF6" s="384"/>
      <c r="FG6" s="384"/>
      <c r="FH6" s="384"/>
      <c r="FI6" s="384"/>
      <c r="FJ6" s="384"/>
      <c r="FK6" s="384"/>
      <c r="FL6" s="384"/>
      <c r="FM6" s="384"/>
      <c r="FN6" s="384"/>
      <c r="FO6" s="384"/>
      <c r="FP6" s="384"/>
      <c r="FQ6" s="384"/>
      <c r="FR6" s="384"/>
      <c r="FS6" s="384"/>
      <c r="FT6" s="384"/>
      <c r="FU6" s="384"/>
      <c r="FV6" s="384"/>
      <c r="FW6" s="384"/>
      <c r="FX6" s="384"/>
      <c r="FY6" s="384"/>
      <c r="FZ6" s="384"/>
      <c r="GA6" s="384"/>
      <c r="GB6" s="384"/>
      <c r="GC6" s="384"/>
      <c r="GD6" s="384"/>
      <c r="GE6" s="384"/>
      <c r="GF6" s="384"/>
      <c r="GG6" s="384"/>
      <c r="GH6" s="384"/>
      <c r="GI6" s="384"/>
      <c r="GJ6" s="384"/>
      <c r="GK6" s="384"/>
      <c r="GL6" s="384"/>
      <c r="GM6" s="384"/>
      <c r="GN6" s="384"/>
      <c r="GO6" s="384"/>
      <c r="GP6" s="384"/>
      <c r="GQ6" s="384"/>
      <c r="GR6" s="384"/>
      <c r="GS6" s="384"/>
      <c r="GT6" s="384"/>
      <c r="GU6" s="384"/>
      <c r="GV6" s="384"/>
      <c r="GW6" s="384"/>
      <c r="GX6" s="384"/>
      <c r="GY6" s="384"/>
      <c r="GZ6" s="384"/>
      <c r="HA6" s="384"/>
      <c r="HB6" s="384"/>
      <c r="HC6" s="384"/>
      <c r="HD6" s="384"/>
      <c r="HE6" s="384"/>
      <c r="HF6" s="384"/>
      <c r="HG6" s="384"/>
      <c r="HH6" s="384"/>
      <c r="HI6" s="384"/>
      <c r="HJ6" s="384"/>
      <c r="HK6" s="384"/>
      <c r="HL6" s="384"/>
      <c r="HM6" s="384"/>
      <c r="HN6" s="384"/>
      <c r="HO6" s="384"/>
      <c r="HP6" s="384"/>
      <c r="HQ6" s="384"/>
      <c r="HR6" s="384"/>
      <c r="HS6" s="384"/>
      <c r="HT6" s="384"/>
      <c r="HU6" s="384"/>
      <c r="HV6" s="384"/>
      <c r="HW6" s="384"/>
      <c r="HX6" s="384"/>
      <c r="HY6" s="384"/>
      <c r="HZ6" s="384"/>
      <c r="IA6" s="384"/>
      <c r="IB6" s="384"/>
      <c r="IC6" s="384"/>
      <c r="ID6" s="384"/>
      <c r="IE6" s="384"/>
      <c r="IF6" s="384"/>
      <c r="IG6" s="384"/>
      <c r="IH6" s="384"/>
      <c r="II6" s="384"/>
      <c r="IJ6" s="384"/>
      <c r="IK6" s="384"/>
      <c r="IL6" s="384"/>
      <c r="IM6" s="384"/>
      <c r="IN6" s="384"/>
      <c r="IO6" s="384"/>
      <c r="IP6" s="384"/>
      <c r="IQ6" s="384"/>
      <c r="IR6" s="384"/>
      <c r="IS6" s="384"/>
      <c r="IT6" s="384"/>
      <c r="IU6" s="384"/>
      <c r="IV6" s="384"/>
      <c r="IW6" s="384"/>
      <c r="IX6" s="384"/>
      <c r="IY6" s="384"/>
      <c r="IZ6" s="384"/>
      <c r="JA6" s="384"/>
      <c r="JB6" s="384"/>
      <c r="JC6" s="384"/>
      <c r="JD6" s="384"/>
      <c r="JE6" s="384"/>
      <c r="JF6" s="384"/>
      <c r="JG6" s="384"/>
      <c r="JH6" s="384"/>
      <c r="JI6" s="384"/>
      <c r="JJ6" s="384"/>
      <c r="JK6" s="384"/>
      <c r="JL6" s="384"/>
      <c r="JM6" s="384"/>
      <c r="JN6" s="384"/>
      <c r="JO6" s="384"/>
      <c r="JP6" s="384"/>
      <c r="JQ6" s="384"/>
      <c r="JR6" s="384"/>
      <c r="JS6" s="384"/>
      <c r="JT6" s="384"/>
      <c r="JU6" s="384"/>
      <c r="JV6" s="384"/>
      <c r="JW6" s="384"/>
      <c r="JX6" s="384"/>
      <c r="JY6" s="384"/>
      <c r="JZ6" s="384"/>
      <c r="KA6" s="384"/>
      <c r="KB6" s="384"/>
      <c r="KC6" s="384"/>
      <c r="KD6" s="384"/>
      <c r="KE6" s="384"/>
      <c r="KF6" s="384"/>
      <c r="KG6" s="384"/>
      <c r="KH6" s="384"/>
      <c r="KI6" s="384"/>
      <c r="KJ6" s="384"/>
      <c r="KK6" s="384"/>
      <c r="KL6" s="384"/>
      <c r="KM6" s="384"/>
      <c r="KN6" s="384"/>
      <c r="KO6" s="384"/>
      <c r="KP6" s="384"/>
      <c r="KQ6" s="384"/>
      <c r="KR6" s="384"/>
      <c r="KS6" s="384"/>
      <c r="KT6" s="384"/>
      <c r="KU6" s="384"/>
      <c r="KV6" s="384"/>
      <c r="KW6" s="384"/>
      <c r="KX6" s="384"/>
      <c r="KY6" s="384"/>
      <c r="KZ6" s="384"/>
      <c r="LA6" s="384"/>
      <c r="LB6" s="384"/>
      <c r="LC6" s="384"/>
      <c r="LD6" s="384"/>
      <c r="LE6" s="384"/>
      <c r="LF6" s="384"/>
      <c r="LG6" s="384"/>
      <c r="LH6" s="384"/>
      <c r="LI6" s="384"/>
      <c r="LJ6" s="384"/>
      <c r="LK6" s="384"/>
      <c r="LL6" s="384"/>
      <c r="LM6" s="384"/>
      <c r="LN6" s="384"/>
      <c r="LO6" s="384"/>
      <c r="LP6" s="384"/>
      <c r="LQ6" s="384"/>
      <c r="LR6" s="384"/>
      <c r="LS6" s="384"/>
      <c r="LT6" s="384"/>
      <c r="LU6" s="384"/>
      <c r="LV6" s="384"/>
      <c r="LW6" s="384"/>
      <c r="LX6" s="384"/>
      <c r="LY6" s="384"/>
      <c r="LZ6" s="384"/>
      <c r="MA6" s="384"/>
      <c r="MB6" s="384"/>
      <c r="MC6" s="384"/>
      <c r="MD6" s="384"/>
      <c r="ME6" s="384"/>
      <c r="MF6" s="384"/>
      <c r="MG6" s="384"/>
      <c r="MH6" s="384"/>
      <c r="MI6" s="384"/>
      <c r="MJ6" s="384"/>
      <c r="MK6" s="384"/>
      <c r="ML6" s="384"/>
      <c r="MM6" s="384"/>
      <c r="MN6" s="384"/>
      <c r="MO6" s="384"/>
      <c r="MP6" s="384"/>
      <c r="MQ6" s="384"/>
      <c r="MR6" s="384"/>
      <c r="MS6" s="384"/>
      <c r="MT6" s="384"/>
      <c r="MU6" s="384"/>
      <c r="MV6" s="384"/>
      <c r="MW6" s="384"/>
      <c r="MX6" s="384"/>
      <c r="MY6" s="384"/>
      <c r="MZ6" s="384"/>
      <c r="NA6" s="384"/>
      <c r="NB6" s="384"/>
      <c r="NC6" s="384"/>
      <c r="ND6" s="384"/>
      <c r="NE6" s="384"/>
      <c r="NF6" s="384"/>
      <c r="NG6" s="384"/>
      <c r="NH6" s="384"/>
      <c r="NI6" s="384"/>
      <c r="NJ6" s="384"/>
      <c r="NK6" s="384"/>
      <c r="NL6" s="384"/>
      <c r="NM6" s="384"/>
      <c r="NN6" s="384"/>
      <c r="NO6" s="384"/>
      <c r="NP6" s="384"/>
      <c r="NQ6" s="384"/>
      <c r="NR6" s="384"/>
      <c r="NS6" s="384"/>
      <c r="NT6" s="384"/>
      <c r="NU6" s="384"/>
      <c r="NV6" s="384"/>
      <c r="NW6" s="384"/>
      <c r="NX6" s="384"/>
      <c r="NY6" s="384"/>
      <c r="NZ6" s="384"/>
      <c r="OA6" s="384"/>
      <c r="OB6" s="384"/>
      <c r="OC6" s="384"/>
      <c r="OD6" s="384"/>
      <c r="OE6" s="384"/>
      <c r="OF6" s="384"/>
      <c r="OG6" s="384"/>
      <c r="OH6" s="384"/>
      <c r="OI6" s="384"/>
      <c r="OJ6" s="384"/>
      <c r="OK6" s="384"/>
      <c r="OL6" s="384"/>
      <c r="OM6" s="384"/>
      <c r="ON6" s="384"/>
      <c r="OO6" s="384"/>
      <c r="OP6" s="384"/>
      <c r="OQ6" s="384"/>
      <c r="OR6" s="384"/>
      <c r="OS6" s="384"/>
      <c r="OT6" s="384"/>
      <c r="OU6" s="384"/>
      <c r="OV6" s="384"/>
      <c r="OW6" s="384"/>
      <c r="OX6" s="384"/>
      <c r="OY6" s="384"/>
      <c r="OZ6" s="384"/>
      <c r="PA6" s="384"/>
      <c r="PB6" s="384"/>
      <c r="PC6" s="384"/>
      <c r="PD6" s="384"/>
      <c r="PE6" s="384"/>
      <c r="PF6" s="384"/>
      <c r="PG6" s="384"/>
      <c r="PH6" s="384"/>
      <c r="PI6" s="384"/>
      <c r="PJ6" s="384"/>
      <c r="PK6" s="384"/>
      <c r="PL6" s="384"/>
      <c r="PM6" s="384"/>
      <c r="PN6" s="384"/>
      <c r="PO6" s="384"/>
      <c r="PP6" s="384"/>
      <c r="PQ6" s="384"/>
      <c r="PR6" s="384"/>
      <c r="PS6" s="384"/>
      <c r="PT6" s="384"/>
      <c r="PU6" s="384"/>
      <c r="PV6" s="384"/>
      <c r="PW6" s="384"/>
      <c r="PX6" s="384"/>
      <c r="PY6" s="384"/>
      <c r="PZ6" s="384"/>
      <c r="QA6" s="384"/>
      <c r="QB6" s="384"/>
      <c r="QC6" s="384"/>
      <c r="QD6" s="384"/>
      <c r="QE6" s="384"/>
      <c r="QF6" s="384"/>
      <c r="QG6" s="384"/>
      <c r="QH6" s="384"/>
      <c r="QI6" s="384"/>
      <c r="QJ6" s="384"/>
      <c r="QK6" s="384"/>
      <c r="QL6" s="384"/>
      <c r="QM6" s="384"/>
      <c r="QN6" s="384"/>
      <c r="QO6" s="384"/>
      <c r="QP6" s="384"/>
      <c r="QQ6" s="384"/>
      <c r="QR6" s="384"/>
      <c r="QS6" s="384"/>
      <c r="QT6" s="384"/>
      <c r="QU6" s="384"/>
      <c r="QV6" s="384"/>
      <c r="QW6" s="384"/>
      <c r="QX6" s="384"/>
      <c r="QY6" s="384"/>
      <c r="QZ6" s="384"/>
      <c r="RA6" s="384"/>
      <c r="RB6" s="384"/>
      <c r="RC6" s="384"/>
      <c r="RD6" s="384"/>
      <c r="RE6" s="384"/>
      <c r="RF6" s="384"/>
      <c r="RG6" s="384"/>
      <c r="RH6" s="384"/>
      <c r="RI6" s="384"/>
      <c r="RJ6" s="384"/>
      <c r="RK6" s="384"/>
      <c r="RL6" s="384"/>
      <c r="RM6" s="384"/>
      <c r="RN6" s="384"/>
      <c r="RO6" s="384"/>
      <c r="RP6" s="384"/>
      <c r="RQ6" s="384"/>
      <c r="RR6" s="384"/>
      <c r="RS6" s="384"/>
      <c r="RT6" s="384"/>
      <c r="RU6" s="384"/>
      <c r="RV6" s="384"/>
      <c r="RW6" s="384"/>
      <c r="RX6" s="384"/>
      <c r="RY6" s="384"/>
      <c r="RZ6" s="384"/>
      <c r="SA6" s="384"/>
      <c r="SB6" s="384"/>
      <c r="SC6" s="384"/>
      <c r="SD6" s="384"/>
      <c r="SE6" s="384"/>
      <c r="SF6" s="384"/>
      <c r="SG6" s="384"/>
      <c r="SH6" s="384"/>
      <c r="SI6" s="384"/>
      <c r="SJ6" s="384"/>
      <c r="SK6" s="384"/>
      <c r="SL6" s="384"/>
      <c r="SM6" s="384"/>
      <c r="SN6" s="384"/>
      <c r="SO6" s="384"/>
      <c r="SP6" s="384"/>
      <c r="SQ6" s="384"/>
      <c r="SR6" s="384"/>
      <c r="SS6" s="384"/>
      <c r="ST6" s="384"/>
      <c r="SU6" s="384"/>
      <c r="SV6" s="384"/>
      <c r="SW6" s="384"/>
      <c r="SX6" s="384"/>
      <c r="SY6" s="384"/>
      <c r="SZ6" s="384"/>
      <c r="TA6" s="384"/>
      <c r="TB6" s="384"/>
      <c r="TC6" s="384"/>
      <c r="TD6" s="384"/>
      <c r="TE6" s="384"/>
      <c r="TF6" s="384"/>
      <c r="TG6" s="384"/>
      <c r="TH6" s="384"/>
      <c r="TI6" s="384"/>
      <c r="TJ6" s="384"/>
      <c r="TK6" s="384"/>
      <c r="TL6" s="384"/>
      <c r="TM6" s="384"/>
      <c r="TN6" s="384"/>
      <c r="TO6" s="384"/>
      <c r="TP6" s="384"/>
      <c r="TQ6" s="384"/>
      <c r="TR6" s="384"/>
      <c r="TS6" s="384"/>
      <c r="TT6" s="384"/>
      <c r="TU6" s="384"/>
      <c r="TV6" s="384"/>
      <c r="TW6" s="384"/>
      <c r="TX6" s="384"/>
      <c r="TY6" s="384"/>
      <c r="TZ6" s="384"/>
      <c r="UA6" s="384"/>
      <c r="UB6" s="384"/>
      <c r="UC6" s="384"/>
      <c r="UD6" s="384"/>
      <c r="UE6" s="384"/>
      <c r="UF6" s="384"/>
      <c r="UG6" s="384"/>
      <c r="UH6" s="384"/>
      <c r="UI6" s="384"/>
      <c r="UJ6" s="384"/>
      <c r="UK6" s="384"/>
      <c r="UL6" s="384"/>
      <c r="UM6" s="384"/>
      <c r="UN6" s="384"/>
      <c r="UO6" s="384"/>
      <c r="UP6" s="384"/>
      <c r="UQ6" s="384"/>
      <c r="UR6" s="384"/>
      <c r="US6" s="384"/>
      <c r="UT6" s="384"/>
      <c r="UU6" s="384"/>
      <c r="UV6" s="384"/>
      <c r="UW6" s="384"/>
      <c r="UX6" s="384"/>
      <c r="UY6" s="384"/>
      <c r="UZ6" s="384"/>
      <c r="VA6" s="384"/>
      <c r="VB6" s="384"/>
      <c r="VC6" s="384"/>
      <c r="VD6" s="384"/>
      <c r="VE6" s="384"/>
      <c r="VF6" s="384"/>
      <c r="VG6" s="384"/>
      <c r="VH6" s="384"/>
      <c r="VI6" s="384"/>
      <c r="VJ6" s="384"/>
      <c r="VK6" s="384"/>
      <c r="VL6" s="384"/>
      <c r="VM6" s="384"/>
      <c r="VN6" s="384"/>
      <c r="VO6" s="384"/>
      <c r="VP6" s="384"/>
      <c r="VQ6" s="384"/>
      <c r="VR6" s="384"/>
      <c r="VS6" s="384"/>
      <c r="VT6" s="384"/>
      <c r="VU6" s="384"/>
      <c r="VV6" s="384"/>
      <c r="VW6" s="384"/>
      <c r="VX6" s="384"/>
      <c r="VY6" s="384"/>
      <c r="VZ6" s="384"/>
      <c r="WA6" s="384"/>
      <c r="WB6" s="384"/>
      <c r="WC6" s="384"/>
      <c r="WD6" s="384"/>
      <c r="WE6" s="384"/>
      <c r="WF6" s="384"/>
      <c r="WG6" s="384"/>
      <c r="WH6" s="384"/>
      <c r="WI6" s="384"/>
      <c r="WJ6" s="384"/>
      <c r="WK6" s="384"/>
      <c r="WL6" s="384"/>
      <c r="WM6" s="384"/>
      <c r="WN6" s="384"/>
      <c r="WO6" s="384"/>
      <c r="WP6" s="384"/>
      <c r="WQ6" s="384"/>
      <c r="WR6" s="384"/>
      <c r="WS6" s="384"/>
      <c r="WT6" s="384"/>
      <c r="WU6" s="384"/>
      <c r="WV6" s="384"/>
      <c r="WW6" s="384"/>
      <c r="WX6" s="384"/>
      <c r="WY6" s="384"/>
      <c r="WZ6" s="384"/>
      <c r="XA6" s="384"/>
      <c r="XB6" s="384"/>
      <c r="XC6" s="384"/>
      <c r="XD6" s="384"/>
      <c r="XE6" s="384"/>
      <c r="XF6" s="384"/>
      <c r="XG6" s="384"/>
      <c r="XH6" s="384"/>
      <c r="XI6" s="384"/>
      <c r="XJ6" s="384"/>
      <c r="XK6" s="384"/>
      <c r="XL6" s="384"/>
      <c r="XM6" s="384"/>
      <c r="XN6" s="384"/>
      <c r="XO6" s="384"/>
      <c r="XP6" s="384"/>
      <c r="XQ6" s="384"/>
      <c r="XR6" s="384"/>
      <c r="XS6" s="384"/>
      <c r="XT6" s="384"/>
      <c r="XU6" s="384"/>
      <c r="XV6" s="384"/>
      <c r="XW6" s="384"/>
      <c r="XX6" s="384"/>
      <c r="XY6" s="384"/>
      <c r="XZ6" s="384"/>
      <c r="YA6" s="384"/>
      <c r="YB6" s="384"/>
      <c r="YC6" s="384"/>
      <c r="YD6" s="384"/>
      <c r="YE6" s="384"/>
      <c r="YF6" s="384"/>
      <c r="YG6" s="384"/>
      <c r="YH6" s="384"/>
      <c r="YI6" s="384"/>
      <c r="YJ6" s="384"/>
      <c r="YK6" s="384"/>
      <c r="YL6" s="384"/>
      <c r="YM6" s="384"/>
      <c r="YN6" s="384"/>
      <c r="YO6" s="384"/>
      <c r="YP6" s="384"/>
      <c r="YQ6" s="384"/>
      <c r="YR6" s="384"/>
      <c r="YS6" s="384"/>
      <c r="YT6" s="384"/>
      <c r="YU6" s="384"/>
      <c r="YV6" s="384"/>
      <c r="YW6" s="384"/>
      <c r="YX6" s="384"/>
      <c r="YY6" s="384"/>
      <c r="YZ6" s="384"/>
      <c r="ZA6" s="384"/>
      <c r="ZB6" s="384"/>
      <c r="ZC6" s="384"/>
      <c r="ZD6" s="384"/>
      <c r="ZE6" s="384"/>
      <c r="ZF6" s="384"/>
      <c r="ZG6" s="384"/>
      <c r="ZH6" s="384"/>
      <c r="ZI6" s="384"/>
      <c r="ZJ6" s="384"/>
      <c r="ZK6" s="384"/>
      <c r="ZL6" s="384"/>
      <c r="ZM6" s="384"/>
      <c r="ZN6" s="384"/>
      <c r="ZO6" s="384"/>
      <c r="ZP6" s="384"/>
      <c r="ZQ6" s="384"/>
      <c r="ZR6" s="384"/>
      <c r="ZS6" s="384"/>
      <c r="ZT6" s="384"/>
      <c r="ZU6" s="384"/>
      <c r="ZV6" s="384"/>
      <c r="ZW6" s="384"/>
      <c r="ZX6" s="384"/>
      <c r="ZY6" s="384"/>
      <c r="ZZ6" s="384"/>
      <c r="AAA6" s="384"/>
      <c r="AAB6" s="384"/>
      <c r="AAC6" s="384"/>
      <c r="AAD6" s="384"/>
      <c r="AAE6" s="384"/>
      <c r="AAF6" s="384"/>
      <c r="AAG6" s="384"/>
      <c r="AAH6" s="384"/>
      <c r="AAI6" s="384"/>
      <c r="AAJ6" s="384"/>
      <c r="AAK6" s="384"/>
      <c r="AAL6" s="384"/>
      <c r="AAM6" s="384"/>
      <c r="AAN6" s="384"/>
      <c r="AAO6" s="384"/>
      <c r="AAP6" s="384"/>
      <c r="AAQ6" s="384"/>
      <c r="AAR6" s="384"/>
      <c r="AAS6" s="384"/>
      <c r="AAT6" s="384"/>
      <c r="AAU6" s="384"/>
      <c r="AAV6" s="384"/>
      <c r="AAW6" s="384"/>
      <c r="AAX6" s="384"/>
      <c r="AAY6" s="384"/>
      <c r="AAZ6" s="384"/>
      <c r="ABA6" s="384"/>
      <c r="ABB6" s="384"/>
      <c r="ABC6" s="384"/>
      <c r="ABD6" s="384"/>
      <c r="ABE6" s="384"/>
      <c r="ABF6" s="384"/>
      <c r="ABG6" s="384"/>
      <c r="ABH6" s="384"/>
      <c r="ABI6" s="384"/>
      <c r="ABJ6" s="384"/>
      <c r="ABK6" s="384"/>
      <c r="ABL6" s="384"/>
      <c r="ABM6" s="384"/>
      <c r="ABN6" s="384"/>
      <c r="ABO6" s="384"/>
      <c r="ABP6" s="384"/>
      <c r="ABQ6" s="384"/>
      <c r="ABR6" s="384"/>
      <c r="ABS6" s="384"/>
      <c r="ABT6" s="384"/>
      <c r="ABU6" s="384"/>
      <c r="ABV6" s="384"/>
      <c r="ABW6" s="384"/>
      <c r="ABX6" s="384"/>
      <c r="ABY6" s="384"/>
      <c r="ABZ6" s="384"/>
      <c r="ACA6" s="384"/>
      <c r="ACB6" s="384"/>
      <c r="ACC6" s="384"/>
      <c r="ACD6" s="384"/>
      <c r="ACE6" s="384"/>
      <c r="ACF6" s="384"/>
      <c r="ACG6" s="384"/>
      <c r="ACH6" s="384"/>
      <c r="ACI6" s="384"/>
      <c r="ACJ6" s="384"/>
      <c r="ACK6" s="384"/>
      <c r="ACL6" s="384"/>
      <c r="ACM6" s="384"/>
      <c r="ACN6" s="384"/>
      <c r="ACO6" s="384"/>
      <c r="ACP6" s="384"/>
      <c r="ACQ6" s="384"/>
      <c r="ACR6" s="384"/>
      <c r="ACS6" s="384"/>
      <c r="ACT6" s="384"/>
      <c r="ACU6" s="384"/>
      <c r="ACV6" s="384"/>
      <c r="ACW6" s="384"/>
      <c r="ACX6" s="384"/>
      <c r="ACY6" s="384"/>
      <c r="ACZ6" s="384"/>
      <c r="ADA6" s="384"/>
      <c r="ADB6" s="384"/>
      <c r="ADC6" s="384"/>
      <c r="ADD6" s="384"/>
      <c r="ADE6" s="384"/>
      <c r="ADF6" s="384"/>
      <c r="ADG6" s="384"/>
      <c r="ADH6" s="384"/>
      <c r="ADI6" s="384"/>
      <c r="ADJ6" s="384"/>
      <c r="ADK6" s="384"/>
      <c r="ADL6" s="384"/>
      <c r="ADM6" s="384"/>
      <c r="ADN6" s="384"/>
      <c r="ADO6" s="384"/>
      <c r="ADP6" s="384"/>
      <c r="ADQ6" s="384"/>
      <c r="ADR6" s="384"/>
      <c r="ADS6" s="384"/>
      <c r="ADT6" s="384"/>
      <c r="ADU6" s="384"/>
      <c r="ADV6" s="384"/>
      <c r="ADW6" s="384"/>
      <c r="ADX6" s="384"/>
      <c r="ADY6" s="384"/>
      <c r="ADZ6" s="384"/>
      <c r="AEA6" s="384"/>
      <c r="AEB6" s="384"/>
      <c r="AEC6" s="384"/>
      <c r="AED6" s="384"/>
      <c r="AEE6" s="384"/>
      <c r="AEF6" s="384"/>
      <c r="AEG6" s="384"/>
      <c r="AEH6" s="384"/>
      <c r="AEI6" s="384"/>
      <c r="AEJ6" s="384"/>
      <c r="AEK6" s="384"/>
      <c r="AEL6" s="384"/>
      <c r="AEM6" s="384"/>
      <c r="AEN6" s="384"/>
      <c r="AEO6" s="384"/>
      <c r="AEP6" s="384"/>
      <c r="AEQ6" s="384"/>
      <c r="AER6" s="384"/>
      <c r="AES6" s="384"/>
      <c r="AET6" s="384"/>
      <c r="AEU6" s="384"/>
      <c r="AEV6" s="384"/>
      <c r="AEW6" s="384"/>
      <c r="AEX6" s="384"/>
      <c r="AEY6" s="384"/>
      <c r="AEZ6" s="384"/>
      <c r="AFA6" s="384"/>
      <c r="AFB6" s="384"/>
      <c r="AFC6" s="384"/>
      <c r="AFD6" s="384"/>
      <c r="AFE6" s="384"/>
      <c r="AFF6" s="384"/>
      <c r="AFG6" s="384"/>
      <c r="AFH6" s="384"/>
      <c r="AFI6" s="384"/>
      <c r="AFJ6" s="384"/>
      <c r="AFK6" s="384"/>
      <c r="AFL6" s="384"/>
      <c r="AFM6" s="384"/>
      <c r="AFN6" s="384"/>
      <c r="AFO6" s="384"/>
      <c r="AFP6" s="384"/>
      <c r="AFQ6" s="384"/>
      <c r="AFR6" s="384"/>
      <c r="AFS6" s="384"/>
      <c r="AFT6" s="384"/>
      <c r="AFU6" s="384"/>
      <c r="AFV6" s="384"/>
      <c r="AFW6" s="384"/>
      <c r="AFX6" s="384"/>
      <c r="AFY6" s="384"/>
      <c r="AFZ6" s="384"/>
      <c r="AGA6" s="384"/>
      <c r="AGB6" s="384"/>
      <c r="AGC6" s="384"/>
      <c r="AGD6" s="384"/>
      <c r="AGE6" s="384"/>
      <c r="AGF6" s="384"/>
      <c r="AGG6" s="384"/>
      <c r="AGH6" s="384"/>
      <c r="AGI6" s="384"/>
      <c r="AGJ6" s="384"/>
      <c r="AGK6" s="384"/>
      <c r="AGL6" s="384"/>
      <c r="AGM6" s="384"/>
      <c r="AGN6" s="384"/>
      <c r="AGO6" s="384"/>
      <c r="AGP6" s="384"/>
      <c r="AGQ6" s="384"/>
      <c r="AGR6" s="384"/>
      <c r="AGS6" s="384"/>
      <c r="AGT6" s="384"/>
      <c r="AGU6" s="384"/>
      <c r="AGV6" s="384"/>
      <c r="AGW6" s="384"/>
      <c r="AGX6" s="384"/>
      <c r="AGY6" s="384"/>
      <c r="AGZ6" s="384"/>
      <c r="AHA6" s="384"/>
      <c r="AHB6" s="384"/>
      <c r="AHC6" s="384"/>
      <c r="AHD6" s="384"/>
      <c r="AHE6" s="384"/>
      <c r="AHF6" s="384"/>
      <c r="AHG6" s="384"/>
      <c r="AHH6" s="384"/>
      <c r="AHI6" s="384"/>
      <c r="AHJ6" s="384"/>
      <c r="AHK6" s="384"/>
      <c r="AHL6" s="384"/>
      <c r="AHM6" s="384"/>
      <c r="AHN6" s="384"/>
      <c r="AHO6" s="384"/>
      <c r="AHP6" s="384"/>
      <c r="AHQ6" s="384"/>
      <c r="AHR6" s="384"/>
      <c r="AHS6" s="384"/>
      <c r="AHT6" s="384"/>
      <c r="AHU6" s="384"/>
      <c r="AHV6" s="384"/>
      <c r="AHW6" s="384"/>
      <c r="AHX6" s="384"/>
      <c r="AHY6" s="384"/>
      <c r="AHZ6" s="384"/>
      <c r="AIA6" s="384"/>
      <c r="AIB6" s="384"/>
      <c r="AIC6" s="384"/>
      <c r="AID6" s="384"/>
      <c r="AIE6" s="384"/>
      <c r="AIF6" s="384"/>
      <c r="AIG6" s="384"/>
      <c r="AIH6" s="384"/>
      <c r="AII6" s="384"/>
      <c r="AIJ6" s="384"/>
      <c r="AIK6" s="384"/>
      <c r="AIL6" s="384"/>
      <c r="AIM6" s="384"/>
      <c r="AIN6" s="384"/>
      <c r="AIO6" s="384"/>
      <c r="AIP6" s="384"/>
      <c r="AIQ6" s="384"/>
      <c r="AIR6" s="384"/>
      <c r="AIS6" s="384"/>
      <c r="AIT6" s="384"/>
      <c r="AIU6" s="384"/>
      <c r="AIV6" s="384"/>
      <c r="AIW6" s="384"/>
      <c r="AIX6" s="384"/>
      <c r="AIY6" s="384"/>
      <c r="AIZ6" s="384"/>
      <c r="AJA6" s="384"/>
      <c r="AJB6" s="384"/>
      <c r="AJC6" s="384"/>
      <c r="AJD6" s="384"/>
      <c r="AJE6" s="384"/>
      <c r="AJF6" s="384"/>
      <c r="AJG6" s="384"/>
      <c r="AJH6" s="384"/>
      <c r="AJI6" s="384"/>
      <c r="AJJ6" s="384"/>
      <c r="AJK6" s="384"/>
      <c r="AJL6" s="384"/>
      <c r="AJM6" s="384"/>
      <c r="AJN6" s="384"/>
      <c r="AJO6" s="384"/>
      <c r="AJP6" s="384"/>
      <c r="AJQ6" s="384"/>
      <c r="AJR6" s="384"/>
      <c r="AJS6" s="384"/>
      <c r="AJT6" s="384"/>
      <c r="AJU6" s="384"/>
      <c r="AJV6" s="384"/>
      <c r="AJW6" s="384"/>
      <c r="AJX6" s="384"/>
      <c r="AJY6" s="384"/>
      <c r="AJZ6" s="384"/>
      <c r="AKA6" s="384"/>
      <c r="AKB6" s="384"/>
      <c r="AKC6" s="384"/>
      <c r="AKD6" s="384"/>
      <c r="AKE6" s="384"/>
      <c r="AKF6" s="384"/>
      <c r="AKG6" s="384"/>
      <c r="AKH6" s="384"/>
      <c r="AKI6" s="384"/>
      <c r="AKJ6" s="384"/>
      <c r="AKK6" s="384"/>
      <c r="AKL6" s="384"/>
      <c r="AKM6" s="384"/>
      <c r="AKN6" s="384"/>
      <c r="AKO6" s="384"/>
      <c r="AKP6" s="384"/>
      <c r="AKQ6" s="384"/>
      <c r="AKR6" s="384"/>
      <c r="AKS6" s="384"/>
      <c r="AKT6" s="384"/>
      <c r="AKU6" s="384"/>
      <c r="AKV6" s="384"/>
      <c r="AKW6" s="384"/>
      <c r="AKX6" s="384"/>
      <c r="AKY6" s="384"/>
      <c r="AKZ6" s="384"/>
      <c r="ALA6" s="384"/>
      <c r="ALB6" s="384"/>
      <c r="ALC6" s="384"/>
      <c r="ALD6" s="384"/>
      <c r="ALE6" s="384"/>
      <c r="ALF6" s="384"/>
      <c r="ALG6" s="384"/>
      <c r="ALH6" s="384"/>
      <c r="ALI6" s="384"/>
      <c r="ALJ6" s="384"/>
      <c r="ALK6" s="384"/>
      <c r="ALL6" s="384"/>
      <c r="ALM6" s="384"/>
      <c r="ALN6" s="384"/>
      <c r="ALO6" s="384"/>
      <c r="ALP6" s="384"/>
      <c r="ALQ6" s="384"/>
      <c r="ALR6" s="384"/>
      <c r="ALS6" s="384"/>
      <c r="ALT6" s="384"/>
      <c r="ALU6" s="384"/>
      <c r="ALV6" s="384"/>
      <c r="ALW6" s="384"/>
      <c r="ALX6" s="384"/>
      <c r="ALY6" s="384"/>
      <c r="ALZ6" s="384"/>
      <c r="AMA6" s="384"/>
      <c r="AMB6" s="384"/>
      <c r="AMC6" s="384"/>
      <c r="AMD6" s="384"/>
      <c r="AME6" s="384"/>
      <c r="AMF6" s="384"/>
      <c r="AMG6" s="384"/>
      <c r="AMH6" s="384"/>
      <c r="AMI6" s="384"/>
      <c r="AMJ6" s="384"/>
      <c r="AMK6" s="384"/>
      <c r="AML6" s="384"/>
      <c r="AMM6" s="384"/>
      <c r="AMN6" s="384"/>
      <c r="AMO6" s="384"/>
      <c r="AMP6" s="384"/>
      <c r="AMQ6" s="384"/>
      <c r="AMR6" s="384"/>
      <c r="AMS6" s="384"/>
      <c r="AMT6" s="384"/>
      <c r="AMU6" s="384"/>
      <c r="AMV6" s="384"/>
      <c r="AMW6" s="384"/>
      <c r="AMX6" s="384"/>
      <c r="AMY6" s="384"/>
      <c r="AMZ6" s="384"/>
      <c r="ANA6" s="384"/>
      <c r="ANB6" s="384"/>
      <c r="ANC6" s="384"/>
      <c r="AND6" s="384"/>
      <c r="ANE6" s="384"/>
      <c r="ANF6" s="384"/>
      <c r="ANG6" s="384"/>
      <c r="ANH6" s="384"/>
      <c r="ANI6" s="384"/>
      <c r="ANJ6" s="384"/>
      <c r="ANK6" s="384"/>
      <c r="ANL6" s="384"/>
      <c r="ANM6" s="384"/>
      <c r="ANN6" s="384"/>
      <c r="ANO6" s="384"/>
      <c r="ANP6" s="384"/>
      <c r="ANQ6" s="384"/>
      <c r="ANR6" s="384"/>
      <c r="ANS6" s="384"/>
      <c r="ANT6" s="384"/>
      <c r="ANU6" s="384"/>
      <c r="ANV6" s="384"/>
      <c r="ANW6" s="384"/>
      <c r="ANX6" s="384"/>
      <c r="ANY6" s="384"/>
      <c r="ANZ6" s="384"/>
      <c r="AOA6" s="384"/>
      <c r="AOB6" s="384"/>
      <c r="AOC6" s="384"/>
      <c r="AOD6" s="384"/>
      <c r="AOE6" s="384"/>
      <c r="AOF6" s="384"/>
      <c r="AOG6" s="384"/>
      <c r="AOH6" s="384"/>
      <c r="AOI6" s="384"/>
      <c r="AOJ6" s="384"/>
      <c r="AOK6" s="384"/>
      <c r="AOL6" s="384"/>
      <c r="AOM6" s="384"/>
      <c r="AON6" s="384"/>
      <c r="AOO6" s="384"/>
      <c r="AOP6" s="384"/>
      <c r="AOQ6" s="384"/>
      <c r="AOR6" s="384"/>
      <c r="AOS6" s="384"/>
      <c r="AOT6" s="384"/>
      <c r="AOU6" s="384"/>
      <c r="AOV6" s="384"/>
      <c r="AOW6" s="384"/>
      <c r="AOX6" s="384"/>
      <c r="AOY6" s="384"/>
      <c r="AOZ6" s="384"/>
      <c r="APA6" s="384"/>
      <c r="APB6" s="384"/>
      <c r="APC6" s="384"/>
      <c r="APD6" s="384"/>
      <c r="APE6" s="384"/>
      <c r="APF6" s="384"/>
      <c r="APG6" s="384"/>
      <c r="APH6" s="384"/>
      <c r="API6" s="384"/>
      <c r="APJ6" s="384"/>
      <c r="APK6" s="384"/>
      <c r="APL6" s="384"/>
      <c r="APM6" s="384"/>
      <c r="APN6" s="384"/>
      <c r="APO6" s="384"/>
      <c r="APP6" s="384"/>
      <c r="APQ6" s="384"/>
      <c r="APR6" s="384"/>
      <c r="APS6" s="384"/>
      <c r="APT6" s="384"/>
      <c r="APU6" s="384"/>
      <c r="APV6" s="384"/>
      <c r="APW6" s="384"/>
      <c r="APX6" s="384"/>
      <c r="APY6" s="384"/>
      <c r="APZ6" s="384"/>
      <c r="AQA6" s="384"/>
      <c r="AQB6" s="384"/>
      <c r="AQC6" s="384"/>
      <c r="AQD6" s="384"/>
      <c r="AQE6" s="384"/>
      <c r="AQF6" s="384"/>
      <c r="AQG6" s="384"/>
      <c r="AQH6" s="384"/>
      <c r="AQI6" s="384"/>
      <c r="AQJ6" s="384"/>
      <c r="AQK6" s="384"/>
      <c r="AQL6" s="384"/>
      <c r="AQM6" s="384"/>
      <c r="AQN6" s="384"/>
      <c r="AQO6" s="384"/>
      <c r="AQP6" s="384"/>
      <c r="AQQ6" s="384"/>
      <c r="AQR6" s="384"/>
      <c r="AQS6" s="384"/>
      <c r="AQT6" s="384"/>
      <c r="AQU6" s="384"/>
      <c r="AQV6" s="384"/>
      <c r="AQW6" s="384"/>
      <c r="AQX6" s="384"/>
      <c r="AQY6" s="384"/>
      <c r="AQZ6" s="384"/>
      <c r="ARA6" s="384"/>
      <c r="ARB6" s="384"/>
      <c r="ARC6" s="384"/>
      <c r="ARD6" s="384"/>
      <c r="ARE6" s="384"/>
      <c r="ARF6" s="384"/>
      <c r="ARG6" s="384"/>
      <c r="ARH6" s="384"/>
      <c r="ARI6" s="384"/>
      <c r="ARJ6" s="384"/>
      <c r="ARK6" s="384"/>
      <c r="ARL6" s="384"/>
      <c r="ARM6" s="384"/>
      <c r="ARN6" s="384"/>
      <c r="ARO6" s="384"/>
      <c r="ARP6" s="384"/>
      <c r="ARQ6" s="384"/>
      <c r="ARR6" s="384"/>
      <c r="ARS6" s="384"/>
      <c r="ART6" s="384"/>
      <c r="ARU6" s="384"/>
      <c r="ARV6" s="384"/>
      <c r="ARW6" s="384"/>
      <c r="ARX6" s="384"/>
      <c r="ARY6" s="384"/>
      <c r="ARZ6" s="384"/>
      <c r="ASA6" s="384"/>
      <c r="ASB6" s="384"/>
      <c r="ASC6" s="384"/>
      <c r="ASD6" s="384"/>
      <c r="ASE6" s="384"/>
      <c r="ASF6" s="384"/>
      <c r="ASG6" s="384"/>
      <c r="ASH6" s="384"/>
      <c r="ASI6" s="384"/>
      <c r="ASJ6" s="384"/>
      <c r="ASK6" s="384"/>
      <c r="ASL6" s="384"/>
      <c r="ASM6" s="384"/>
      <c r="ASN6" s="384"/>
      <c r="ASO6" s="384"/>
      <c r="ASP6" s="384"/>
      <c r="ASQ6" s="384"/>
      <c r="ASR6" s="384"/>
      <c r="ASS6" s="384"/>
      <c r="AST6" s="384"/>
      <c r="ASU6" s="384"/>
      <c r="ASV6" s="384"/>
      <c r="ASW6" s="384"/>
      <c r="ASX6" s="384"/>
      <c r="ASY6" s="384"/>
      <c r="ASZ6" s="384"/>
      <c r="ATA6" s="384"/>
      <c r="ATB6" s="384"/>
      <c r="ATC6" s="384"/>
      <c r="ATD6" s="384"/>
      <c r="ATE6" s="384"/>
      <c r="ATF6" s="384"/>
      <c r="ATG6" s="384"/>
      <c r="ATH6" s="384"/>
      <c r="ATI6" s="384"/>
      <c r="ATJ6" s="384"/>
      <c r="ATK6" s="384"/>
      <c r="ATL6" s="384"/>
      <c r="ATM6" s="384"/>
      <c r="ATN6" s="384"/>
      <c r="ATO6" s="384"/>
      <c r="ATP6" s="384"/>
      <c r="ATQ6" s="384"/>
      <c r="ATR6" s="384"/>
      <c r="ATS6" s="384"/>
      <c r="ATT6" s="384"/>
      <c r="ATU6" s="384"/>
      <c r="ATV6" s="384"/>
      <c r="ATW6" s="384"/>
      <c r="ATX6" s="384"/>
      <c r="ATY6" s="384"/>
      <c r="ATZ6" s="384"/>
      <c r="AUA6" s="384"/>
      <c r="AUB6" s="384"/>
      <c r="AUC6" s="384"/>
      <c r="AUD6" s="384"/>
      <c r="AUE6" s="384"/>
      <c r="AUF6" s="384"/>
      <c r="AUG6" s="384"/>
      <c r="AUH6" s="384"/>
      <c r="AUI6" s="384"/>
      <c r="AUJ6" s="384"/>
      <c r="AUK6" s="384"/>
      <c r="AUL6" s="384"/>
      <c r="AUM6" s="384"/>
      <c r="AUN6" s="384"/>
      <c r="AUO6" s="384"/>
      <c r="AUP6" s="384"/>
      <c r="AUQ6" s="384"/>
      <c r="AUR6" s="384"/>
      <c r="AUS6" s="384"/>
      <c r="AUT6" s="384"/>
      <c r="AUU6" s="384"/>
      <c r="AUV6" s="384"/>
      <c r="AUW6" s="384"/>
      <c r="AUX6" s="384"/>
      <c r="AUY6" s="384"/>
      <c r="AUZ6" s="384"/>
      <c r="AVA6" s="384"/>
      <c r="AVB6" s="384"/>
      <c r="AVC6" s="384"/>
      <c r="AVD6" s="384"/>
      <c r="AVE6" s="384"/>
      <c r="AVF6" s="384"/>
      <c r="AVG6" s="384"/>
      <c r="AVH6" s="384"/>
      <c r="AVI6" s="384"/>
      <c r="AVJ6" s="384"/>
      <c r="AVK6" s="384"/>
      <c r="AVL6" s="384"/>
      <c r="AVM6" s="384"/>
      <c r="AVN6" s="384"/>
      <c r="AVO6" s="384"/>
      <c r="AVP6" s="384"/>
      <c r="AVQ6" s="384"/>
      <c r="AVR6" s="384"/>
      <c r="AVS6" s="384"/>
      <c r="AVT6" s="384"/>
      <c r="AVU6" s="384"/>
      <c r="AVV6" s="384"/>
      <c r="AVW6" s="384"/>
      <c r="AVX6" s="384"/>
      <c r="AVY6" s="384"/>
      <c r="AVZ6" s="384"/>
      <c r="AWA6" s="384"/>
      <c r="AWB6" s="384"/>
      <c r="AWC6" s="384"/>
      <c r="AWD6" s="384"/>
      <c r="AWE6" s="384"/>
      <c r="AWF6" s="384"/>
      <c r="AWG6" s="384"/>
      <c r="AWH6" s="384"/>
      <c r="AWI6" s="384"/>
      <c r="AWJ6" s="384"/>
      <c r="AWK6" s="384"/>
      <c r="AWL6" s="384"/>
      <c r="AWM6" s="384"/>
      <c r="AWN6" s="384"/>
      <c r="AWO6" s="384"/>
      <c r="AWP6" s="384"/>
      <c r="AWQ6" s="384"/>
      <c r="AWR6" s="384"/>
      <c r="AWS6" s="384"/>
      <c r="AWT6" s="384"/>
      <c r="AWU6" s="384"/>
      <c r="AWV6" s="384"/>
      <c r="AWW6" s="384"/>
      <c r="AWX6" s="384"/>
      <c r="AWY6" s="384"/>
      <c r="AWZ6" s="384"/>
      <c r="AXA6" s="384"/>
      <c r="AXB6" s="384"/>
      <c r="AXC6" s="384"/>
      <c r="AXD6" s="384"/>
      <c r="AXE6" s="384"/>
      <c r="AXF6" s="384"/>
      <c r="AXG6" s="384"/>
      <c r="AXH6" s="384"/>
      <c r="AXI6" s="384"/>
      <c r="AXJ6" s="384"/>
      <c r="AXK6" s="384"/>
      <c r="AXL6" s="384"/>
      <c r="AXM6" s="384"/>
      <c r="AXN6" s="384"/>
      <c r="AXO6" s="384"/>
      <c r="AXP6" s="384"/>
      <c r="AXQ6" s="384"/>
      <c r="AXR6" s="384"/>
      <c r="AXS6" s="384"/>
      <c r="AXT6" s="384"/>
      <c r="AXU6" s="384"/>
      <c r="AXV6" s="384"/>
      <c r="AXW6" s="384"/>
      <c r="AXX6" s="384"/>
      <c r="AXY6" s="384"/>
      <c r="AXZ6" s="384"/>
      <c r="AYA6" s="384"/>
      <c r="AYB6" s="384"/>
      <c r="AYC6" s="384"/>
      <c r="AYD6" s="384"/>
      <c r="AYE6" s="384"/>
      <c r="AYF6" s="384"/>
      <c r="AYG6" s="384"/>
      <c r="AYH6" s="384"/>
      <c r="AYI6" s="384"/>
      <c r="AYJ6" s="384"/>
      <c r="AYK6" s="384"/>
      <c r="AYL6" s="384"/>
      <c r="AYM6" s="384"/>
      <c r="AYN6" s="384"/>
      <c r="AYO6" s="384"/>
      <c r="AYP6" s="384"/>
      <c r="AYQ6" s="384"/>
      <c r="AYR6" s="384"/>
      <c r="AYS6" s="384"/>
      <c r="AYT6" s="384"/>
      <c r="AYU6" s="384"/>
      <c r="AYV6" s="384"/>
      <c r="AYW6" s="384"/>
      <c r="AYX6" s="384"/>
      <c r="AYY6" s="384"/>
      <c r="AYZ6" s="384"/>
      <c r="AZA6" s="384"/>
      <c r="AZB6" s="384"/>
      <c r="AZC6" s="384"/>
      <c r="AZD6" s="384"/>
      <c r="AZE6" s="384"/>
      <c r="AZF6" s="384"/>
      <c r="AZG6" s="384"/>
      <c r="AZH6" s="384"/>
      <c r="AZI6" s="384"/>
      <c r="AZJ6" s="384"/>
      <c r="AZK6" s="384"/>
      <c r="AZL6" s="384"/>
      <c r="AZM6" s="384"/>
      <c r="AZN6" s="384"/>
      <c r="AZO6" s="384"/>
      <c r="AZP6" s="384"/>
      <c r="AZQ6" s="384"/>
      <c r="AZR6" s="384"/>
      <c r="AZS6" s="384"/>
      <c r="AZT6" s="384"/>
      <c r="AZU6" s="384"/>
      <c r="AZV6" s="384"/>
      <c r="AZW6" s="384"/>
      <c r="AZX6" s="384"/>
      <c r="AZY6" s="384"/>
      <c r="AZZ6" s="384"/>
      <c r="BAA6" s="384"/>
      <c r="BAB6" s="384"/>
      <c r="BAC6" s="384"/>
      <c r="BAD6" s="384"/>
      <c r="BAE6" s="384"/>
      <c r="BAF6" s="384"/>
      <c r="BAG6" s="384"/>
      <c r="BAH6" s="384"/>
      <c r="BAI6" s="384"/>
      <c r="BAJ6" s="384"/>
      <c r="BAK6" s="384"/>
      <c r="BAL6" s="384"/>
      <c r="BAM6" s="384"/>
      <c r="BAN6" s="384"/>
      <c r="BAO6" s="384"/>
      <c r="BAP6" s="384"/>
      <c r="BAQ6" s="384"/>
      <c r="BAR6" s="384"/>
      <c r="BAS6" s="384"/>
      <c r="BAT6" s="384"/>
      <c r="BAU6" s="384"/>
      <c r="BAV6" s="384"/>
      <c r="BAW6" s="384"/>
      <c r="BAX6" s="384"/>
      <c r="BAY6" s="384"/>
      <c r="BAZ6" s="384"/>
      <c r="BBA6" s="384"/>
      <c r="BBB6" s="384"/>
      <c r="BBC6" s="384"/>
      <c r="BBD6" s="384"/>
      <c r="BBE6" s="384"/>
      <c r="BBF6" s="384"/>
      <c r="BBG6" s="384"/>
      <c r="BBH6" s="384"/>
      <c r="BBI6" s="384"/>
      <c r="BBJ6" s="384"/>
      <c r="BBK6" s="384"/>
      <c r="BBL6" s="384"/>
      <c r="BBM6" s="384"/>
      <c r="BBN6" s="384"/>
      <c r="BBO6" s="384"/>
      <c r="BBP6" s="384"/>
      <c r="BBQ6" s="384"/>
      <c r="BBR6" s="384"/>
      <c r="BBS6" s="384"/>
      <c r="BBT6" s="384"/>
      <c r="BBU6" s="384"/>
      <c r="BBV6" s="384"/>
      <c r="BBW6" s="384"/>
      <c r="BBX6" s="384"/>
      <c r="BBY6" s="384"/>
      <c r="BBZ6" s="384"/>
      <c r="BCA6" s="384"/>
      <c r="BCB6" s="384"/>
      <c r="BCC6" s="384"/>
      <c r="BCD6" s="384"/>
      <c r="BCE6" s="384"/>
      <c r="BCF6" s="384"/>
      <c r="BCG6" s="384"/>
      <c r="BCH6" s="384"/>
      <c r="BCI6" s="384"/>
      <c r="BCJ6" s="384"/>
      <c r="BCK6" s="384"/>
      <c r="BCL6" s="384"/>
      <c r="BCM6" s="384"/>
      <c r="BCN6" s="384"/>
      <c r="BCO6" s="384"/>
      <c r="BCP6" s="384"/>
      <c r="BCQ6" s="384"/>
      <c r="BCR6" s="384"/>
      <c r="BCS6" s="384"/>
      <c r="BCT6" s="384"/>
      <c r="BCU6" s="384"/>
      <c r="BCV6" s="384"/>
      <c r="BCW6" s="384"/>
      <c r="BCX6" s="384"/>
      <c r="BCY6" s="384"/>
      <c r="BCZ6" s="384"/>
      <c r="BDA6" s="384"/>
      <c r="BDB6" s="384"/>
      <c r="BDC6" s="384"/>
      <c r="BDD6" s="384"/>
      <c r="BDE6" s="384"/>
      <c r="BDF6" s="384"/>
      <c r="BDG6" s="384"/>
      <c r="BDH6" s="384"/>
      <c r="BDI6" s="384"/>
      <c r="BDJ6" s="384"/>
      <c r="BDK6" s="384"/>
      <c r="BDL6" s="384"/>
      <c r="BDM6" s="384"/>
      <c r="BDN6" s="384"/>
      <c r="BDO6" s="384"/>
      <c r="BDP6" s="384"/>
      <c r="BDQ6" s="384"/>
      <c r="BDR6" s="384"/>
      <c r="BDS6" s="384"/>
      <c r="BDT6" s="384"/>
      <c r="BDU6" s="384"/>
      <c r="BDV6" s="384"/>
      <c r="BDW6" s="384"/>
      <c r="BDX6" s="384"/>
      <c r="BDY6" s="384"/>
      <c r="BDZ6" s="384"/>
      <c r="BEA6" s="384"/>
      <c r="BEB6" s="384"/>
      <c r="BEC6" s="384"/>
      <c r="BED6" s="384"/>
      <c r="BEE6" s="384"/>
      <c r="BEF6" s="384"/>
      <c r="BEG6" s="384"/>
      <c r="BEH6" s="384"/>
      <c r="BEI6" s="384"/>
      <c r="BEJ6" s="384"/>
      <c r="BEK6" s="384"/>
      <c r="BEL6" s="384"/>
      <c r="BEM6" s="384"/>
      <c r="BEN6" s="384"/>
      <c r="BEO6" s="384"/>
      <c r="BEP6" s="384"/>
      <c r="BEQ6" s="384"/>
      <c r="BER6" s="384"/>
      <c r="BES6" s="384"/>
      <c r="BET6" s="384"/>
      <c r="BEU6" s="384"/>
      <c r="BEV6" s="384"/>
      <c r="BEW6" s="384"/>
      <c r="BEX6" s="384"/>
      <c r="BEY6" s="384"/>
      <c r="BEZ6" s="384"/>
      <c r="BFA6" s="384"/>
      <c r="BFB6" s="384"/>
      <c r="BFC6" s="384"/>
      <c r="BFD6" s="384"/>
      <c r="BFE6" s="384"/>
      <c r="BFF6" s="384"/>
      <c r="BFG6" s="384"/>
      <c r="BFH6" s="384"/>
      <c r="BFI6" s="384"/>
      <c r="BFJ6" s="384"/>
      <c r="BFK6" s="384"/>
      <c r="BFL6" s="384"/>
      <c r="BFM6" s="384"/>
      <c r="BFN6" s="384"/>
      <c r="BFO6" s="384"/>
      <c r="BFP6" s="384"/>
      <c r="BFQ6" s="384"/>
      <c r="BFR6" s="384"/>
      <c r="BFS6" s="384"/>
      <c r="BFT6" s="384"/>
      <c r="BFU6" s="384"/>
      <c r="BFV6" s="384"/>
      <c r="BFW6" s="384"/>
      <c r="BFX6" s="384"/>
      <c r="BFY6" s="384"/>
      <c r="BFZ6" s="384"/>
      <c r="BGA6" s="384"/>
      <c r="BGB6" s="384"/>
      <c r="BGC6" s="384"/>
      <c r="BGD6" s="384"/>
      <c r="BGE6" s="384"/>
      <c r="BGF6" s="384"/>
      <c r="BGG6" s="384"/>
      <c r="BGH6" s="384"/>
      <c r="BGI6" s="384"/>
      <c r="BGJ6" s="384"/>
      <c r="BGK6" s="384"/>
      <c r="BGL6" s="384"/>
      <c r="BGM6" s="384"/>
      <c r="BGN6" s="384"/>
      <c r="BGO6" s="384"/>
      <c r="BGP6" s="384"/>
      <c r="BGQ6" s="384"/>
      <c r="BGR6" s="384"/>
      <c r="BGS6" s="384"/>
      <c r="BGT6" s="384"/>
      <c r="BGU6" s="384"/>
      <c r="BGV6" s="384"/>
      <c r="BGW6" s="384"/>
      <c r="BGX6" s="384"/>
      <c r="BGY6" s="384"/>
      <c r="BGZ6" s="384"/>
      <c r="BHA6" s="384"/>
      <c r="BHB6" s="384"/>
      <c r="BHC6" s="384"/>
      <c r="BHD6" s="384"/>
      <c r="BHE6" s="384"/>
      <c r="BHF6" s="384"/>
      <c r="BHG6" s="384"/>
      <c r="BHH6" s="384"/>
      <c r="BHI6" s="384"/>
      <c r="BHJ6" s="384"/>
      <c r="BHK6" s="384"/>
      <c r="BHL6" s="384"/>
      <c r="BHM6" s="384"/>
      <c r="BHN6" s="384"/>
      <c r="BHO6" s="384"/>
      <c r="BHP6" s="384"/>
      <c r="BHQ6" s="384"/>
      <c r="BHR6" s="384"/>
      <c r="BHS6" s="384"/>
      <c r="BHT6" s="384"/>
      <c r="BHU6" s="384"/>
      <c r="BHV6" s="384"/>
      <c r="BHW6" s="384"/>
      <c r="BHX6" s="384"/>
      <c r="BHY6" s="384"/>
      <c r="BHZ6" s="384"/>
      <c r="BIA6" s="384"/>
      <c r="BIB6" s="384"/>
      <c r="BIC6" s="384"/>
      <c r="BID6" s="384"/>
      <c r="BIE6" s="384"/>
      <c r="BIF6" s="384"/>
      <c r="BIG6" s="384"/>
      <c r="BIH6" s="384"/>
      <c r="BII6" s="384"/>
      <c r="BIJ6" s="384"/>
      <c r="BIK6" s="384"/>
      <c r="BIL6" s="384"/>
      <c r="BIM6" s="384"/>
      <c r="BIN6" s="384"/>
      <c r="BIO6" s="384"/>
      <c r="BIP6" s="384"/>
      <c r="BIQ6" s="384"/>
      <c r="BIR6" s="384"/>
      <c r="BIS6" s="384"/>
      <c r="BIT6" s="384"/>
      <c r="BIU6" s="384"/>
      <c r="BIV6" s="384"/>
      <c r="BIW6" s="384"/>
      <c r="BIX6" s="384"/>
      <c r="BIY6" s="384"/>
      <c r="BIZ6" s="384"/>
      <c r="BJA6" s="384"/>
      <c r="BJB6" s="384"/>
      <c r="BJC6" s="384"/>
      <c r="BJD6" s="384"/>
      <c r="BJE6" s="384"/>
      <c r="BJF6" s="384"/>
      <c r="BJG6" s="384"/>
      <c r="BJH6" s="384"/>
      <c r="BJI6" s="384"/>
      <c r="BJJ6" s="384"/>
      <c r="BJK6" s="384"/>
      <c r="BJL6" s="384"/>
      <c r="BJM6" s="384"/>
      <c r="BJN6" s="384"/>
      <c r="BJO6" s="384"/>
      <c r="BJP6" s="384"/>
      <c r="BJQ6" s="384"/>
      <c r="BJR6" s="384"/>
      <c r="BJS6" s="384"/>
      <c r="BJT6" s="384"/>
      <c r="BJU6" s="384"/>
      <c r="BJV6" s="384"/>
      <c r="BJW6" s="384"/>
      <c r="BJX6" s="384"/>
      <c r="BJY6" s="384"/>
      <c r="BJZ6" s="384"/>
      <c r="BKA6" s="384"/>
      <c r="BKB6" s="384"/>
      <c r="BKC6" s="384"/>
      <c r="BKD6" s="384"/>
      <c r="BKE6" s="384"/>
      <c r="BKF6" s="384"/>
      <c r="BKG6" s="384"/>
      <c r="BKH6" s="384"/>
      <c r="BKI6" s="384"/>
      <c r="BKJ6" s="384"/>
      <c r="BKK6" s="384"/>
      <c r="BKL6" s="384"/>
      <c r="BKM6" s="384"/>
      <c r="BKN6" s="384"/>
      <c r="BKO6" s="384"/>
      <c r="BKP6" s="384"/>
      <c r="BKQ6" s="384"/>
      <c r="BKR6" s="384"/>
      <c r="BKS6" s="384"/>
      <c r="BKT6" s="384"/>
      <c r="BKU6" s="384"/>
      <c r="BKV6" s="384"/>
      <c r="BKW6" s="384"/>
      <c r="BKX6" s="384"/>
      <c r="BKY6" s="384"/>
      <c r="BKZ6" s="384"/>
      <c r="BLA6" s="384"/>
      <c r="BLB6" s="384"/>
      <c r="BLC6" s="384"/>
      <c r="BLD6" s="384"/>
      <c r="BLE6" s="384"/>
      <c r="BLF6" s="384"/>
      <c r="BLG6" s="384"/>
      <c r="BLH6" s="384"/>
      <c r="BLI6" s="384"/>
      <c r="BLJ6" s="384"/>
      <c r="BLK6" s="384"/>
      <c r="BLL6" s="384"/>
      <c r="BLM6" s="384"/>
      <c r="BLN6" s="384"/>
      <c r="BLO6" s="384"/>
      <c r="BLP6" s="384"/>
      <c r="BLQ6" s="384"/>
      <c r="BLR6" s="384"/>
      <c r="BLS6" s="384"/>
      <c r="BLT6" s="384"/>
      <c r="BLU6" s="384"/>
      <c r="BLV6" s="384"/>
      <c r="BLW6" s="384"/>
      <c r="BLX6" s="384"/>
      <c r="BLY6" s="384"/>
      <c r="BLZ6" s="384"/>
      <c r="BMA6" s="384"/>
      <c r="BMB6" s="384"/>
      <c r="BMC6" s="384"/>
      <c r="BMD6" s="384"/>
      <c r="BME6" s="384"/>
      <c r="BMF6" s="384"/>
      <c r="BMG6" s="384"/>
      <c r="BMH6" s="384"/>
      <c r="BMI6" s="384"/>
      <c r="BMJ6" s="384"/>
      <c r="BMK6" s="384"/>
      <c r="BML6" s="384"/>
      <c r="BMM6" s="384"/>
      <c r="BMN6" s="384"/>
      <c r="BMO6" s="384"/>
      <c r="BMP6" s="384"/>
      <c r="BMQ6" s="384"/>
      <c r="BMR6" s="384"/>
      <c r="BMS6" s="384"/>
      <c r="BMT6" s="384"/>
      <c r="BMU6" s="384"/>
      <c r="BMV6" s="384"/>
      <c r="BMW6" s="384"/>
      <c r="BMX6" s="384"/>
      <c r="BMY6" s="384"/>
      <c r="BMZ6" s="384"/>
      <c r="BNA6" s="384"/>
      <c r="BNB6" s="384"/>
      <c r="BNC6" s="384"/>
      <c r="BND6" s="384"/>
      <c r="BNE6" s="384"/>
      <c r="BNF6" s="384"/>
      <c r="BNG6" s="384"/>
      <c r="BNH6" s="384"/>
      <c r="BNI6" s="384"/>
      <c r="BNJ6" s="384"/>
      <c r="BNK6" s="384"/>
      <c r="BNL6" s="384"/>
      <c r="BNM6" s="384"/>
      <c r="BNN6" s="384"/>
      <c r="BNO6" s="384"/>
      <c r="BNP6" s="384"/>
      <c r="BNQ6" s="384"/>
      <c r="BNR6" s="384"/>
      <c r="BNS6" s="384"/>
      <c r="BNT6" s="384"/>
      <c r="BNU6" s="384"/>
      <c r="BNV6" s="384"/>
      <c r="BNW6" s="384"/>
      <c r="BNX6" s="384"/>
      <c r="BNY6" s="384"/>
      <c r="BNZ6" s="384"/>
      <c r="BOA6" s="384"/>
      <c r="BOB6" s="384"/>
      <c r="BOC6" s="384"/>
      <c r="BOD6" s="384"/>
      <c r="BOE6" s="384"/>
      <c r="BOF6" s="384"/>
      <c r="BOG6" s="384"/>
      <c r="BOH6" s="384"/>
      <c r="BOI6" s="384"/>
      <c r="BOJ6" s="384"/>
      <c r="BOK6" s="384"/>
      <c r="BOL6" s="384"/>
      <c r="BOM6" s="384"/>
      <c r="BON6" s="384"/>
      <c r="BOO6" s="384"/>
      <c r="BOP6" s="384"/>
      <c r="BOQ6" s="384"/>
      <c r="BOR6" s="384"/>
      <c r="BOS6" s="384"/>
      <c r="BOT6" s="384"/>
      <c r="BOU6" s="384"/>
      <c r="BOV6" s="384"/>
      <c r="BOW6" s="384"/>
      <c r="BOX6" s="384"/>
      <c r="BOY6" s="384"/>
      <c r="BOZ6" s="384"/>
      <c r="BPA6" s="384"/>
      <c r="BPB6" s="384"/>
      <c r="BPC6" s="384"/>
      <c r="BPD6" s="384"/>
      <c r="BPE6" s="384"/>
      <c r="BPF6" s="384"/>
      <c r="BPG6" s="384"/>
      <c r="BPH6" s="384"/>
      <c r="BPI6" s="384"/>
      <c r="BPJ6" s="384"/>
      <c r="BPK6" s="384"/>
      <c r="BPL6" s="384"/>
      <c r="BPM6" s="384"/>
      <c r="BPN6" s="384"/>
      <c r="BPO6" s="384"/>
      <c r="BPP6" s="384"/>
      <c r="BPQ6" s="384"/>
      <c r="BPR6" s="384"/>
      <c r="BPS6" s="384"/>
      <c r="BPT6" s="384"/>
      <c r="BPU6" s="384"/>
      <c r="BPV6" s="384"/>
      <c r="BPW6" s="384"/>
      <c r="BPX6" s="384"/>
      <c r="BPY6" s="384"/>
      <c r="BPZ6" s="384"/>
      <c r="BQA6" s="384"/>
      <c r="BQB6" s="384"/>
      <c r="BQC6" s="384"/>
      <c r="BQD6" s="384"/>
      <c r="BQE6" s="384"/>
      <c r="BQF6" s="384"/>
      <c r="BQG6" s="384"/>
      <c r="BQH6" s="384"/>
      <c r="BQI6" s="384"/>
      <c r="BQJ6" s="384"/>
      <c r="BQK6" s="384"/>
      <c r="BQL6" s="384"/>
      <c r="BQM6" s="384"/>
      <c r="BQN6" s="384"/>
      <c r="BQO6" s="384"/>
      <c r="BQP6" s="384"/>
      <c r="BQQ6" s="384"/>
      <c r="BQR6" s="384"/>
      <c r="BQS6" s="384"/>
      <c r="BQT6" s="384"/>
      <c r="BQU6" s="384"/>
      <c r="BQV6" s="384"/>
      <c r="BQW6" s="384"/>
      <c r="BQX6" s="384"/>
      <c r="BQY6" s="384"/>
      <c r="BQZ6" s="384"/>
      <c r="BRA6" s="384"/>
      <c r="BRB6" s="384"/>
      <c r="BRC6" s="384"/>
      <c r="BRD6" s="384"/>
      <c r="BRE6" s="384"/>
      <c r="BRF6" s="384"/>
      <c r="BRG6" s="384"/>
      <c r="BRH6" s="384"/>
      <c r="BRI6" s="384"/>
      <c r="BRJ6" s="384"/>
      <c r="BRK6" s="384"/>
      <c r="BRL6" s="384"/>
      <c r="BRM6" s="384"/>
      <c r="BRN6" s="384"/>
      <c r="BRO6" s="384"/>
      <c r="BRP6" s="384"/>
      <c r="BRQ6" s="384"/>
      <c r="BRR6" s="384"/>
      <c r="BRS6" s="384"/>
      <c r="BRT6" s="384"/>
      <c r="BRU6" s="384"/>
      <c r="BRV6" s="384"/>
      <c r="BRW6" s="384"/>
      <c r="BRX6" s="384"/>
      <c r="BRY6" s="384"/>
      <c r="BRZ6" s="384"/>
      <c r="BSA6" s="384"/>
      <c r="BSB6" s="384"/>
      <c r="BSC6" s="384"/>
      <c r="BSD6" s="384"/>
      <c r="BSE6" s="384"/>
      <c r="BSF6" s="384"/>
      <c r="BSG6" s="384"/>
      <c r="BSH6" s="384"/>
      <c r="BSI6" s="384"/>
      <c r="BSJ6" s="384"/>
      <c r="BSK6" s="384"/>
      <c r="BSL6" s="384"/>
      <c r="BSM6" s="384"/>
      <c r="BSN6" s="384"/>
      <c r="BSO6" s="384"/>
      <c r="BSP6" s="384"/>
      <c r="BSQ6" s="384"/>
      <c r="BSR6" s="384"/>
      <c r="BSS6" s="384"/>
      <c r="BST6" s="384"/>
      <c r="BSU6" s="384"/>
      <c r="BSV6" s="384"/>
      <c r="BSW6" s="384"/>
      <c r="BSX6" s="384"/>
      <c r="BSY6" s="384"/>
      <c r="BSZ6" s="384"/>
      <c r="BTA6" s="384"/>
      <c r="BTB6" s="384"/>
      <c r="BTC6" s="384"/>
      <c r="BTD6" s="384"/>
      <c r="BTE6" s="384"/>
      <c r="BTF6" s="384"/>
      <c r="BTG6" s="384"/>
      <c r="BTH6" s="384"/>
      <c r="BTI6" s="384"/>
      <c r="BTJ6" s="384"/>
      <c r="BTK6" s="384"/>
      <c r="BTL6" s="384"/>
      <c r="BTM6" s="384"/>
      <c r="BTN6" s="384"/>
      <c r="BTO6" s="384"/>
      <c r="BTP6" s="384"/>
      <c r="BTQ6" s="384"/>
      <c r="BTR6" s="384"/>
      <c r="BTS6" s="384"/>
      <c r="BTT6" s="384"/>
      <c r="BTU6" s="384"/>
      <c r="BTV6" s="384"/>
      <c r="BTW6" s="384"/>
      <c r="BTX6" s="384"/>
      <c r="BTY6" s="384"/>
      <c r="BTZ6" s="384"/>
      <c r="BUA6" s="384"/>
      <c r="BUB6" s="384"/>
      <c r="BUC6" s="384"/>
      <c r="BUD6" s="384"/>
      <c r="BUE6" s="384"/>
      <c r="BUF6" s="384"/>
      <c r="BUG6" s="384"/>
      <c r="BUH6" s="384"/>
      <c r="BUI6" s="384"/>
      <c r="BUJ6" s="384"/>
      <c r="BUK6" s="384"/>
      <c r="BUL6" s="384"/>
      <c r="BUM6" s="384"/>
      <c r="BUN6" s="384"/>
      <c r="BUO6" s="384"/>
      <c r="BUP6" s="384"/>
      <c r="BUQ6" s="384"/>
      <c r="BUR6" s="384"/>
      <c r="BUS6" s="384"/>
      <c r="BUT6" s="384"/>
      <c r="BUU6" s="384"/>
      <c r="BUV6" s="384"/>
      <c r="BUW6" s="384"/>
      <c r="BUX6" s="384"/>
      <c r="BUY6" s="384"/>
      <c r="BUZ6" s="384"/>
      <c r="BVA6" s="384"/>
      <c r="BVB6" s="384"/>
      <c r="BVC6" s="384"/>
      <c r="BVD6" s="384"/>
      <c r="BVE6" s="384"/>
      <c r="BVF6" s="384"/>
      <c r="BVG6" s="384"/>
      <c r="BVH6" s="384"/>
      <c r="BVI6" s="384"/>
      <c r="BVJ6" s="384"/>
      <c r="BVK6" s="384"/>
      <c r="BVL6" s="384"/>
      <c r="BVM6" s="384"/>
      <c r="BVN6" s="384"/>
      <c r="BVO6" s="384"/>
      <c r="BVP6" s="384"/>
      <c r="BVQ6" s="384"/>
      <c r="BVR6" s="384"/>
      <c r="BVS6" s="384"/>
      <c r="BVT6" s="384"/>
      <c r="BVU6" s="384"/>
      <c r="BVV6" s="384"/>
      <c r="BVW6" s="384"/>
      <c r="BVX6" s="384"/>
      <c r="BVY6" s="384"/>
      <c r="BVZ6" s="384"/>
      <c r="BWA6" s="384"/>
      <c r="BWB6" s="384"/>
      <c r="BWC6" s="384"/>
      <c r="BWD6" s="384"/>
      <c r="BWE6" s="384"/>
      <c r="BWF6" s="384"/>
      <c r="BWG6" s="384"/>
      <c r="BWH6" s="384"/>
      <c r="BWI6" s="384"/>
      <c r="BWJ6" s="384"/>
      <c r="BWK6" s="384"/>
      <c r="BWL6" s="384"/>
      <c r="BWM6" s="384"/>
      <c r="BWN6" s="384"/>
      <c r="BWO6" s="384"/>
      <c r="BWP6" s="384"/>
      <c r="BWQ6" s="384"/>
      <c r="BWR6" s="384"/>
      <c r="BWS6" s="384"/>
      <c r="BWT6" s="384"/>
      <c r="BWU6" s="384"/>
      <c r="BWV6" s="384"/>
      <c r="BWW6" s="384"/>
      <c r="BWX6" s="384"/>
      <c r="BWY6" s="384"/>
      <c r="BWZ6" s="384"/>
      <c r="BXA6" s="384"/>
      <c r="BXB6" s="384"/>
      <c r="BXC6" s="384"/>
      <c r="BXD6" s="384"/>
      <c r="BXE6" s="384"/>
      <c r="BXF6" s="384"/>
      <c r="BXG6" s="384"/>
      <c r="BXH6" s="384"/>
      <c r="BXI6" s="384"/>
      <c r="BXJ6" s="384"/>
      <c r="BXK6" s="384"/>
      <c r="BXL6" s="384"/>
      <c r="BXM6" s="384"/>
      <c r="BXN6" s="384"/>
      <c r="BXO6" s="384"/>
      <c r="BXP6" s="384"/>
      <c r="BXQ6" s="384"/>
      <c r="BXR6" s="384"/>
      <c r="BXS6" s="384"/>
      <c r="BXT6" s="384"/>
      <c r="BXU6" s="384"/>
      <c r="BXV6" s="384"/>
      <c r="BXW6" s="384"/>
      <c r="BXX6" s="384"/>
      <c r="BXY6" s="384"/>
      <c r="BXZ6" s="384"/>
      <c r="BYA6" s="384"/>
      <c r="BYB6" s="384"/>
      <c r="BYC6" s="384"/>
      <c r="BYD6" s="384"/>
      <c r="BYE6" s="384"/>
      <c r="BYF6" s="384"/>
      <c r="BYG6" s="384"/>
      <c r="BYH6" s="384"/>
      <c r="BYI6" s="384"/>
      <c r="BYJ6" s="384"/>
      <c r="BYK6" s="384"/>
      <c r="BYL6" s="384"/>
      <c r="BYM6" s="384"/>
      <c r="BYN6" s="384"/>
      <c r="BYO6" s="384"/>
      <c r="BYP6" s="384"/>
      <c r="BYQ6" s="384"/>
      <c r="BYR6" s="384"/>
      <c r="BYS6" s="384"/>
      <c r="BYT6" s="384"/>
      <c r="BYU6" s="384"/>
      <c r="BYV6" s="384"/>
      <c r="BYW6" s="384"/>
      <c r="BYX6" s="384"/>
      <c r="BYY6" s="384"/>
      <c r="BYZ6" s="384"/>
      <c r="BZA6" s="384"/>
      <c r="BZB6" s="384"/>
      <c r="BZC6" s="384"/>
      <c r="BZD6" s="384"/>
      <c r="BZE6" s="384"/>
      <c r="BZF6" s="384"/>
      <c r="BZG6" s="384"/>
      <c r="BZH6" s="384"/>
      <c r="BZI6" s="384"/>
      <c r="BZJ6" s="384"/>
      <c r="BZK6" s="384"/>
      <c r="BZL6" s="384"/>
      <c r="BZM6" s="384"/>
      <c r="BZN6" s="384"/>
      <c r="BZO6" s="384"/>
      <c r="BZP6" s="384"/>
      <c r="BZQ6" s="384"/>
      <c r="BZR6" s="384"/>
      <c r="BZS6" s="384"/>
      <c r="BZT6" s="384"/>
      <c r="BZU6" s="384"/>
      <c r="BZV6" s="384"/>
      <c r="BZW6" s="384"/>
      <c r="BZX6" s="384"/>
      <c r="BZY6" s="384"/>
      <c r="BZZ6" s="384"/>
      <c r="CAA6" s="384"/>
      <c r="CAB6" s="384"/>
      <c r="CAC6" s="384"/>
      <c r="CAD6" s="384"/>
      <c r="CAE6" s="384"/>
      <c r="CAF6" s="384"/>
      <c r="CAG6" s="384"/>
      <c r="CAH6" s="384"/>
      <c r="CAI6" s="384"/>
      <c r="CAJ6" s="384"/>
      <c r="CAK6" s="384"/>
      <c r="CAL6" s="384"/>
      <c r="CAM6" s="384"/>
      <c r="CAN6" s="384"/>
      <c r="CAO6" s="384"/>
      <c r="CAP6" s="384"/>
      <c r="CAQ6" s="384"/>
      <c r="CAR6" s="384"/>
      <c r="CAS6" s="384"/>
      <c r="CAT6" s="384"/>
      <c r="CAU6" s="384"/>
      <c r="CAV6" s="384"/>
      <c r="CAW6" s="384"/>
      <c r="CAX6" s="384"/>
      <c r="CAY6" s="384"/>
      <c r="CAZ6" s="384"/>
      <c r="CBA6" s="384"/>
      <c r="CBB6" s="384"/>
      <c r="CBC6" s="384"/>
      <c r="CBD6" s="384"/>
      <c r="CBE6" s="384"/>
      <c r="CBF6" s="384"/>
      <c r="CBG6" s="384"/>
      <c r="CBH6" s="384"/>
      <c r="CBI6" s="384"/>
      <c r="CBJ6" s="384"/>
      <c r="CBK6" s="384"/>
      <c r="CBL6" s="384"/>
      <c r="CBM6" s="384"/>
      <c r="CBN6" s="384"/>
      <c r="CBO6" s="384"/>
      <c r="CBP6" s="384"/>
      <c r="CBQ6" s="384"/>
      <c r="CBR6" s="384"/>
      <c r="CBS6" s="384"/>
      <c r="CBT6" s="384"/>
      <c r="CBU6" s="384"/>
      <c r="CBV6" s="384"/>
      <c r="CBW6" s="384"/>
      <c r="CBX6" s="384"/>
      <c r="CBY6" s="384"/>
      <c r="CBZ6" s="384"/>
      <c r="CCA6" s="384"/>
      <c r="CCB6" s="384"/>
      <c r="CCC6" s="384"/>
      <c r="CCD6" s="384"/>
      <c r="CCE6" s="384"/>
      <c r="CCF6" s="384"/>
      <c r="CCG6" s="384"/>
      <c r="CCH6" s="384"/>
      <c r="CCI6" s="384"/>
      <c r="CCJ6" s="384"/>
      <c r="CCK6" s="384"/>
      <c r="CCL6" s="384"/>
      <c r="CCM6" s="384"/>
      <c r="CCN6" s="384"/>
      <c r="CCO6" s="384"/>
      <c r="CCP6" s="384"/>
      <c r="CCQ6" s="384"/>
      <c r="CCR6" s="384"/>
      <c r="CCS6" s="384"/>
      <c r="CCT6" s="384"/>
      <c r="CCU6" s="384"/>
      <c r="CCV6" s="384"/>
      <c r="CCW6" s="384"/>
      <c r="CCX6" s="384"/>
      <c r="CCY6" s="384"/>
      <c r="CCZ6" s="384"/>
      <c r="CDA6" s="384"/>
      <c r="CDB6" s="384"/>
      <c r="CDC6" s="384"/>
      <c r="CDD6" s="384"/>
      <c r="CDE6" s="384"/>
      <c r="CDF6" s="384"/>
      <c r="CDG6" s="384"/>
      <c r="CDH6" s="384"/>
      <c r="CDI6" s="384"/>
      <c r="CDJ6" s="384"/>
      <c r="CDK6" s="384"/>
      <c r="CDL6" s="384"/>
      <c r="CDM6" s="384"/>
      <c r="CDN6" s="384"/>
      <c r="CDO6" s="384"/>
      <c r="CDP6" s="384"/>
      <c r="CDQ6" s="384"/>
      <c r="CDR6" s="384"/>
      <c r="CDS6" s="384"/>
      <c r="CDT6" s="384"/>
      <c r="CDU6" s="384"/>
      <c r="CDV6" s="384"/>
      <c r="CDW6" s="384"/>
      <c r="CDX6" s="384"/>
      <c r="CDY6" s="384"/>
      <c r="CDZ6" s="384"/>
      <c r="CEA6" s="384"/>
      <c r="CEB6" s="384"/>
      <c r="CEC6" s="384"/>
      <c r="CED6" s="384"/>
      <c r="CEE6" s="384"/>
      <c r="CEF6" s="384"/>
      <c r="CEG6" s="384"/>
      <c r="CEH6" s="384"/>
      <c r="CEI6" s="384"/>
      <c r="CEJ6" s="384"/>
      <c r="CEK6" s="384"/>
      <c r="CEL6" s="384"/>
      <c r="CEM6" s="384"/>
      <c r="CEN6" s="384"/>
      <c r="CEO6" s="384"/>
      <c r="CEP6" s="384"/>
      <c r="CEQ6" s="384"/>
      <c r="CER6" s="384"/>
      <c r="CES6" s="384"/>
      <c r="CET6" s="384"/>
      <c r="CEU6" s="384"/>
      <c r="CEV6" s="384"/>
      <c r="CEW6" s="384"/>
      <c r="CEX6" s="384"/>
      <c r="CEY6" s="384"/>
      <c r="CEZ6" s="384"/>
      <c r="CFA6" s="384"/>
      <c r="CFB6" s="384"/>
      <c r="CFC6" s="384"/>
      <c r="CFD6" s="384"/>
      <c r="CFE6" s="384"/>
      <c r="CFF6" s="384"/>
      <c r="CFG6" s="384"/>
      <c r="CFH6" s="384"/>
      <c r="CFI6" s="384"/>
      <c r="CFJ6" s="384"/>
      <c r="CFK6" s="384"/>
      <c r="CFL6" s="384"/>
      <c r="CFM6" s="384"/>
      <c r="CFN6" s="384"/>
      <c r="CFO6" s="384"/>
      <c r="CFP6" s="384"/>
      <c r="CFQ6" s="384"/>
      <c r="CFR6" s="384"/>
      <c r="CFS6" s="384"/>
      <c r="CFT6" s="384"/>
      <c r="CFU6" s="384"/>
      <c r="CFV6" s="384"/>
      <c r="CFW6" s="384"/>
      <c r="CFX6" s="384"/>
      <c r="CFY6" s="384"/>
      <c r="CFZ6" s="384"/>
      <c r="CGA6" s="384"/>
      <c r="CGB6" s="384"/>
      <c r="CGC6" s="384"/>
      <c r="CGD6" s="384"/>
      <c r="CGE6" s="384"/>
      <c r="CGF6" s="384"/>
      <c r="CGG6" s="384"/>
      <c r="CGH6" s="384"/>
      <c r="CGI6" s="384"/>
      <c r="CGJ6" s="384"/>
      <c r="CGK6" s="384"/>
      <c r="CGL6" s="384"/>
      <c r="CGM6" s="384"/>
      <c r="CGN6" s="384"/>
      <c r="CGO6" s="384"/>
      <c r="CGP6" s="384"/>
      <c r="CGQ6" s="384"/>
      <c r="CGR6" s="384"/>
      <c r="CGS6" s="384"/>
      <c r="CGT6" s="384"/>
      <c r="CGU6" s="384"/>
      <c r="CGV6" s="384"/>
      <c r="CGW6" s="384"/>
      <c r="CGX6" s="384"/>
      <c r="CGY6" s="384"/>
      <c r="CGZ6" s="384"/>
      <c r="CHA6" s="384"/>
      <c r="CHB6" s="384"/>
      <c r="CHC6" s="384"/>
      <c r="CHD6" s="384"/>
      <c r="CHE6" s="384"/>
      <c r="CHF6" s="384"/>
      <c r="CHG6" s="384"/>
      <c r="CHH6" s="384"/>
      <c r="CHI6" s="384"/>
      <c r="CHJ6" s="384"/>
      <c r="CHK6" s="384"/>
      <c r="CHL6" s="384"/>
      <c r="CHM6" s="384"/>
      <c r="CHN6" s="384"/>
      <c r="CHO6" s="384"/>
      <c r="CHP6" s="384"/>
      <c r="CHQ6" s="384"/>
      <c r="CHR6" s="384"/>
      <c r="CHS6" s="384"/>
      <c r="CHT6" s="384"/>
      <c r="CHU6" s="384"/>
      <c r="CHV6" s="384"/>
      <c r="CHW6" s="384"/>
      <c r="CHX6" s="384"/>
      <c r="CHY6" s="384"/>
      <c r="CHZ6" s="384"/>
      <c r="CIA6" s="384"/>
      <c r="CIB6" s="384"/>
      <c r="CIC6" s="384"/>
      <c r="CID6" s="384"/>
      <c r="CIE6" s="384"/>
      <c r="CIF6" s="384"/>
      <c r="CIG6" s="384"/>
      <c r="CIH6" s="384"/>
      <c r="CII6" s="384"/>
      <c r="CIJ6" s="384"/>
      <c r="CIK6" s="384"/>
      <c r="CIL6" s="384"/>
      <c r="CIM6" s="384"/>
      <c r="CIN6" s="384"/>
      <c r="CIO6" s="384"/>
      <c r="CIP6" s="384"/>
      <c r="CIQ6" s="384"/>
      <c r="CIR6" s="384"/>
      <c r="CIS6" s="384"/>
      <c r="CIT6" s="384"/>
      <c r="CIU6" s="384"/>
      <c r="CIV6" s="384"/>
      <c r="CIW6" s="384"/>
      <c r="CIX6" s="384"/>
      <c r="CIY6" s="384"/>
      <c r="CIZ6" s="384"/>
      <c r="CJA6" s="384"/>
      <c r="CJB6" s="384"/>
      <c r="CJC6" s="384"/>
      <c r="CJD6" s="384"/>
      <c r="CJE6" s="384"/>
      <c r="CJF6" s="384"/>
      <c r="CJG6" s="384"/>
      <c r="CJH6" s="384"/>
      <c r="CJI6" s="384"/>
      <c r="CJJ6" s="384"/>
      <c r="CJK6" s="384"/>
      <c r="CJL6" s="384"/>
      <c r="CJM6" s="384"/>
      <c r="CJN6" s="384"/>
      <c r="CJO6" s="384"/>
      <c r="CJP6" s="384"/>
      <c r="CJQ6" s="384"/>
      <c r="CJR6" s="384"/>
      <c r="CJS6" s="384"/>
      <c r="CJT6" s="384"/>
      <c r="CJU6" s="384"/>
      <c r="CJV6" s="384"/>
      <c r="CJW6" s="384"/>
      <c r="CJX6" s="384"/>
      <c r="CJY6" s="384"/>
      <c r="CJZ6" s="384"/>
      <c r="CKA6" s="384"/>
      <c r="CKB6" s="384"/>
      <c r="CKC6" s="384"/>
      <c r="CKD6" s="384"/>
      <c r="CKE6" s="384"/>
      <c r="CKF6" s="384"/>
      <c r="CKG6" s="384"/>
      <c r="CKH6" s="384"/>
      <c r="CKI6" s="384"/>
      <c r="CKJ6" s="384"/>
      <c r="CKK6" s="384"/>
      <c r="CKL6" s="384"/>
      <c r="CKM6" s="384"/>
      <c r="CKN6" s="384"/>
      <c r="CKO6" s="384"/>
      <c r="CKP6" s="384"/>
      <c r="CKQ6" s="384"/>
      <c r="CKR6" s="384"/>
      <c r="CKS6" s="384"/>
      <c r="CKT6" s="384"/>
      <c r="CKU6" s="384"/>
      <c r="CKV6" s="384"/>
      <c r="CKW6" s="384"/>
      <c r="CKX6" s="384"/>
      <c r="CKY6" s="384"/>
      <c r="CKZ6" s="384"/>
      <c r="CLA6" s="384"/>
      <c r="CLB6" s="384"/>
      <c r="CLC6" s="384"/>
      <c r="CLD6" s="384"/>
      <c r="CLE6" s="384"/>
      <c r="CLF6" s="384"/>
      <c r="CLG6" s="384"/>
      <c r="CLH6" s="384"/>
      <c r="CLI6" s="384"/>
      <c r="CLJ6" s="384"/>
      <c r="CLK6" s="384"/>
      <c r="CLL6" s="384"/>
      <c r="CLM6" s="384"/>
      <c r="CLN6" s="384"/>
      <c r="CLO6" s="384"/>
      <c r="CLP6" s="384"/>
      <c r="CLQ6" s="384"/>
      <c r="CLR6" s="384"/>
      <c r="CLS6" s="384"/>
      <c r="CLT6" s="384"/>
      <c r="CLU6" s="384"/>
      <c r="CLV6" s="384"/>
      <c r="CLW6" s="384"/>
      <c r="CLX6" s="384"/>
      <c r="CLY6" s="384"/>
      <c r="CLZ6" s="384"/>
      <c r="CMA6" s="384"/>
      <c r="CMB6" s="384"/>
      <c r="CMC6" s="384"/>
      <c r="CMD6" s="384"/>
      <c r="CME6" s="384"/>
      <c r="CMF6" s="384"/>
      <c r="CMG6" s="384"/>
      <c r="CMH6" s="384"/>
      <c r="CMI6" s="384"/>
      <c r="CMJ6" s="384"/>
      <c r="CMK6" s="384"/>
      <c r="CML6" s="384"/>
      <c r="CMM6" s="384"/>
      <c r="CMN6" s="384"/>
      <c r="CMO6" s="384"/>
      <c r="CMP6" s="384"/>
      <c r="CMQ6" s="384"/>
      <c r="CMR6" s="384"/>
      <c r="CMS6" s="384"/>
      <c r="CMT6" s="384"/>
      <c r="CMU6" s="384"/>
      <c r="CMV6" s="384"/>
      <c r="CMW6" s="384"/>
      <c r="CMX6" s="384"/>
      <c r="CMY6" s="384"/>
      <c r="CMZ6" s="384"/>
      <c r="CNA6" s="384"/>
      <c r="CNB6" s="384"/>
      <c r="CNC6" s="384"/>
      <c r="CND6" s="384"/>
      <c r="CNE6" s="384"/>
      <c r="CNF6" s="384"/>
      <c r="CNG6" s="384"/>
      <c r="CNH6" s="384"/>
      <c r="CNI6" s="384"/>
      <c r="CNJ6" s="384"/>
      <c r="CNK6" s="384"/>
      <c r="CNL6" s="384"/>
      <c r="CNM6" s="384"/>
      <c r="CNN6" s="384"/>
      <c r="CNO6" s="384"/>
      <c r="CNP6" s="384"/>
      <c r="CNQ6" s="384"/>
      <c r="CNR6" s="384"/>
      <c r="CNS6" s="384"/>
      <c r="CNT6" s="384"/>
      <c r="CNU6" s="384"/>
      <c r="CNV6" s="384"/>
      <c r="CNW6" s="384"/>
      <c r="CNX6" s="384"/>
      <c r="CNY6" s="384"/>
      <c r="CNZ6" s="384"/>
      <c r="COA6" s="384"/>
      <c r="COB6" s="384"/>
      <c r="COC6" s="384"/>
      <c r="COD6" s="384"/>
      <c r="COE6" s="384"/>
      <c r="COF6" s="384"/>
      <c r="COG6" s="384"/>
      <c r="COH6" s="384"/>
      <c r="COI6" s="384"/>
      <c r="COJ6" s="384"/>
      <c r="COK6" s="384"/>
      <c r="COL6" s="384"/>
      <c r="COM6" s="384"/>
      <c r="CON6" s="384"/>
      <c r="COO6" s="384"/>
      <c r="COP6" s="384"/>
      <c r="COQ6" s="384"/>
      <c r="COR6" s="384"/>
      <c r="COS6" s="384"/>
      <c r="COT6" s="384"/>
      <c r="COU6" s="384"/>
      <c r="COV6" s="384"/>
      <c r="COW6" s="384"/>
      <c r="COX6" s="384"/>
      <c r="COY6" s="384"/>
      <c r="COZ6" s="384"/>
      <c r="CPA6" s="384"/>
      <c r="CPB6" s="384"/>
      <c r="CPC6" s="384"/>
      <c r="CPD6" s="384"/>
      <c r="CPE6" s="384"/>
      <c r="CPF6" s="384"/>
      <c r="CPG6" s="384"/>
      <c r="CPH6" s="384"/>
      <c r="CPI6" s="384"/>
      <c r="CPJ6" s="384"/>
      <c r="CPK6" s="384"/>
      <c r="CPL6" s="384"/>
      <c r="CPM6" s="384"/>
      <c r="CPN6" s="384"/>
      <c r="CPO6" s="384"/>
      <c r="CPP6" s="384"/>
      <c r="CPQ6" s="384"/>
      <c r="CPR6" s="384"/>
      <c r="CPS6" s="384"/>
      <c r="CPT6" s="384"/>
      <c r="CPU6" s="384"/>
      <c r="CPV6" s="384"/>
      <c r="CPW6" s="384"/>
      <c r="CPX6" s="384"/>
      <c r="CPY6" s="384"/>
      <c r="CPZ6" s="384"/>
      <c r="CQA6" s="384"/>
      <c r="CQB6" s="384"/>
      <c r="CQC6" s="384"/>
      <c r="CQD6" s="384"/>
      <c r="CQE6" s="384"/>
      <c r="CQF6" s="384"/>
      <c r="CQG6" s="384"/>
      <c r="CQH6" s="384"/>
      <c r="CQI6" s="384"/>
      <c r="CQJ6" s="384"/>
      <c r="CQK6" s="384"/>
      <c r="CQL6" s="384"/>
      <c r="CQM6" s="384"/>
      <c r="CQN6" s="384"/>
      <c r="CQO6" s="384"/>
      <c r="CQP6" s="384"/>
      <c r="CQQ6" s="384"/>
      <c r="CQR6" s="384"/>
      <c r="CQS6" s="384"/>
      <c r="CQT6" s="384"/>
      <c r="CQU6" s="384"/>
      <c r="CQV6" s="384"/>
      <c r="CQW6" s="384"/>
      <c r="CQX6" s="384"/>
      <c r="CQY6" s="384"/>
      <c r="CQZ6" s="384"/>
      <c r="CRA6" s="384"/>
      <c r="CRB6" s="384"/>
      <c r="CRC6" s="384"/>
      <c r="CRD6" s="384"/>
      <c r="CRE6" s="384"/>
      <c r="CRF6" s="384"/>
      <c r="CRG6" s="384"/>
      <c r="CRH6" s="384"/>
      <c r="CRI6" s="384"/>
      <c r="CRJ6" s="384"/>
      <c r="CRK6" s="384"/>
      <c r="CRL6" s="384"/>
      <c r="CRM6" s="384"/>
      <c r="CRN6" s="384"/>
      <c r="CRO6" s="384"/>
      <c r="CRP6" s="384"/>
      <c r="CRQ6" s="384"/>
      <c r="CRR6" s="384"/>
      <c r="CRS6" s="384"/>
      <c r="CRT6" s="384"/>
      <c r="CRU6" s="384"/>
      <c r="CRV6" s="384"/>
      <c r="CRW6" s="384"/>
      <c r="CRX6" s="384"/>
      <c r="CRY6" s="384"/>
      <c r="CRZ6" s="384"/>
      <c r="CSA6" s="384"/>
      <c r="CSB6" s="384"/>
      <c r="CSC6" s="384"/>
      <c r="CSD6" s="384"/>
      <c r="CSE6" s="384"/>
      <c r="CSF6" s="384"/>
      <c r="CSG6" s="384"/>
      <c r="CSH6" s="384"/>
      <c r="CSI6" s="384"/>
      <c r="CSJ6" s="384"/>
      <c r="CSK6" s="384"/>
      <c r="CSL6" s="384"/>
      <c r="CSM6" s="384"/>
      <c r="CSN6" s="384"/>
      <c r="CSO6" s="384"/>
      <c r="CSP6" s="384"/>
      <c r="CSQ6" s="384"/>
      <c r="CSR6" s="384"/>
      <c r="CSS6" s="384"/>
      <c r="CST6" s="384"/>
      <c r="CSU6" s="384"/>
      <c r="CSV6" s="384"/>
      <c r="CSW6" s="384"/>
      <c r="CSX6" s="384"/>
      <c r="CSY6" s="384"/>
      <c r="CSZ6" s="384"/>
      <c r="CTA6" s="384"/>
      <c r="CTB6" s="384"/>
      <c r="CTC6" s="384"/>
      <c r="CTD6" s="384"/>
      <c r="CTE6" s="384"/>
      <c r="CTF6" s="384"/>
      <c r="CTG6" s="384"/>
      <c r="CTH6" s="384"/>
      <c r="CTI6" s="384"/>
      <c r="CTJ6" s="384"/>
      <c r="CTK6" s="384"/>
      <c r="CTL6" s="384"/>
      <c r="CTM6" s="384"/>
      <c r="CTN6" s="384"/>
      <c r="CTO6" s="384"/>
      <c r="CTP6" s="384"/>
      <c r="CTQ6" s="384"/>
      <c r="CTR6" s="384"/>
      <c r="CTS6" s="384"/>
      <c r="CTT6" s="384"/>
      <c r="CTU6" s="384"/>
      <c r="CTV6" s="384"/>
      <c r="CTW6" s="384"/>
      <c r="CTX6" s="384"/>
      <c r="CTY6" s="384"/>
      <c r="CTZ6" s="384"/>
      <c r="CUA6" s="384"/>
      <c r="CUB6" s="384"/>
      <c r="CUC6" s="384"/>
      <c r="CUD6" s="384"/>
      <c r="CUE6" s="384"/>
      <c r="CUF6" s="384"/>
      <c r="CUG6" s="384"/>
      <c r="CUH6" s="384"/>
      <c r="CUI6" s="384"/>
      <c r="CUJ6" s="384"/>
      <c r="CUK6" s="384"/>
      <c r="CUL6" s="384"/>
      <c r="CUM6" s="384"/>
      <c r="CUN6" s="384"/>
      <c r="CUO6" s="384"/>
      <c r="CUP6" s="384"/>
      <c r="CUQ6" s="384"/>
      <c r="CUR6" s="384"/>
      <c r="CUS6" s="384"/>
      <c r="CUT6" s="384"/>
      <c r="CUU6" s="384"/>
      <c r="CUV6" s="384"/>
      <c r="CUW6" s="384"/>
      <c r="CUX6" s="384"/>
      <c r="CUY6" s="384"/>
      <c r="CUZ6" s="384"/>
      <c r="CVA6" s="384"/>
      <c r="CVB6" s="384"/>
      <c r="CVC6" s="384"/>
      <c r="CVD6" s="384"/>
      <c r="CVE6" s="384"/>
      <c r="CVF6" s="384"/>
      <c r="CVG6" s="384"/>
      <c r="CVH6" s="384"/>
      <c r="CVI6" s="384"/>
      <c r="CVJ6" s="384"/>
      <c r="CVK6" s="384"/>
      <c r="CVL6" s="384"/>
      <c r="CVM6" s="384"/>
      <c r="CVN6" s="384"/>
      <c r="CVO6" s="384"/>
      <c r="CVP6" s="384"/>
      <c r="CVQ6" s="384"/>
      <c r="CVR6" s="384"/>
      <c r="CVS6" s="384"/>
      <c r="CVT6" s="384"/>
      <c r="CVU6" s="384"/>
      <c r="CVV6" s="384"/>
      <c r="CVW6" s="384"/>
      <c r="CVX6" s="384"/>
      <c r="CVY6" s="384"/>
      <c r="CVZ6" s="384"/>
      <c r="CWA6" s="384"/>
      <c r="CWB6" s="384"/>
      <c r="CWC6" s="384"/>
      <c r="CWD6" s="384"/>
      <c r="CWE6" s="384"/>
      <c r="CWF6" s="384"/>
      <c r="CWG6" s="384"/>
      <c r="CWH6" s="384"/>
      <c r="CWI6" s="384"/>
      <c r="CWJ6" s="384"/>
      <c r="CWK6" s="384"/>
      <c r="CWL6" s="384"/>
      <c r="CWM6" s="384"/>
      <c r="CWN6" s="384"/>
      <c r="CWO6" s="384"/>
      <c r="CWP6" s="384"/>
      <c r="CWQ6" s="384"/>
      <c r="CWR6" s="384"/>
      <c r="CWS6" s="384"/>
      <c r="CWT6" s="384"/>
      <c r="CWU6" s="384"/>
      <c r="CWV6" s="384"/>
      <c r="CWW6" s="384"/>
      <c r="CWX6" s="384"/>
      <c r="CWY6" s="384"/>
      <c r="CWZ6" s="384"/>
      <c r="CXA6" s="384"/>
      <c r="CXB6" s="384"/>
      <c r="CXC6" s="384"/>
      <c r="CXD6" s="384"/>
      <c r="CXE6" s="384"/>
      <c r="CXF6" s="384"/>
      <c r="CXG6" s="384"/>
      <c r="CXH6" s="384"/>
      <c r="CXI6" s="384"/>
      <c r="CXJ6" s="384"/>
      <c r="CXK6" s="384"/>
      <c r="CXL6" s="384"/>
      <c r="CXM6" s="384"/>
      <c r="CXN6" s="384"/>
      <c r="CXO6" s="384"/>
      <c r="CXP6" s="384"/>
      <c r="CXQ6" s="384"/>
      <c r="CXR6" s="384"/>
      <c r="CXS6" s="384"/>
      <c r="CXT6" s="384"/>
      <c r="CXU6" s="384"/>
      <c r="CXV6" s="384"/>
      <c r="CXW6" s="384"/>
      <c r="CXX6" s="384"/>
      <c r="CXY6" s="384"/>
      <c r="CXZ6" s="384"/>
      <c r="CYA6" s="384"/>
      <c r="CYB6" s="384"/>
      <c r="CYC6" s="384"/>
      <c r="CYD6" s="384"/>
      <c r="CYE6" s="384"/>
      <c r="CYF6" s="384"/>
      <c r="CYG6" s="384"/>
      <c r="CYH6" s="384"/>
      <c r="CYI6" s="384"/>
      <c r="CYJ6" s="384"/>
      <c r="CYK6" s="384"/>
      <c r="CYL6" s="384"/>
      <c r="CYM6" s="384"/>
      <c r="CYN6" s="384"/>
      <c r="CYO6" s="384"/>
      <c r="CYP6" s="384"/>
      <c r="CYQ6" s="384"/>
      <c r="CYR6" s="384"/>
      <c r="CYS6" s="384"/>
      <c r="CYT6" s="384"/>
      <c r="CYU6" s="384"/>
      <c r="CYV6" s="384"/>
      <c r="CYW6" s="384"/>
      <c r="CYX6" s="384"/>
      <c r="CYY6" s="384"/>
      <c r="CYZ6" s="384"/>
      <c r="CZA6" s="384"/>
      <c r="CZB6" s="384"/>
      <c r="CZC6" s="384"/>
      <c r="CZD6" s="384"/>
      <c r="CZE6" s="384"/>
      <c r="CZF6" s="384"/>
      <c r="CZG6" s="384"/>
      <c r="CZH6" s="384"/>
      <c r="CZI6" s="384"/>
      <c r="CZJ6" s="384"/>
      <c r="CZK6" s="384"/>
      <c r="CZL6" s="384"/>
      <c r="CZM6" s="384"/>
      <c r="CZN6" s="384"/>
      <c r="CZO6" s="384"/>
      <c r="CZP6" s="384"/>
      <c r="CZQ6" s="384"/>
      <c r="CZR6" s="384"/>
      <c r="CZS6" s="384"/>
      <c r="CZT6" s="384"/>
      <c r="CZU6" s="384"/>
      <c r="CZV6" s="384"/>
      <c r="CZW6" s="384"/>
      <c r="CZX6" s="384"/>
      <c r="CZY6" s="384"/>
      <c r="CZZ6" s="384"/>
      <c r="DAA6" s="384"/>
      <c r="DAB6" s="384"/>
      <c r="DAC6" s="384"/>
      <c r="DAD6" s="384"/>
      <c r="DAE6" s="384"/>
      <c r="DAF6" s="384"/>
      <c r="DAG6" s="384"/>
      <c r="DAH6" s="384"/>
      <c r="DAI6" s="384"/>
      <c r="DAJ6" s="384"/>
      <c r="DAK6" s="384"/>
      <c r="DAL6" s="384"/>
      <c r="DAM6" s="384"/>
      <c r="DAN6" s="384"/>
      <c r="DAO6" s="384"/>
      <c r="DAP6" s="384"/>
      <c r="DAQ6" s="384"/>
      <c r="DAR6" s="384"/>
      <c r="DAS6" s="384"/>
      <c r="DAT6" s="384"/>
      <c r="DAU6" s="384"/>
      <c r="DAV6" s="384"/>
      <c r="DAW6" s="384"/>
      <c r="DAX6" s="384"/>
      <c r="DAY6" s="384"/>
      <c r="DAZ6" s="384"/>
      <c r="DBA6" s="384"/>
      <c r="DBB6" s="384"/>
      <c r="DBC6" s="384"/>
      <c r="DBD6" s="384"/>
      <c r="DBE6" s="384"/>
      <c r="DBF6" s="384"/>
      <c r="DBG6" s="384"/>
      <c r="DBH6" s="384"/>
      <c r="DBI6" s="384"/>
      <c r="DBJ6" s="384"/>
      <c r="DBK6" s="384"/>
      <c r="DBL6" s="384"/>
      <c r="DBM6" s="384"/>
      <c r="DBN6" s="384"/>
      <c r="DBO6" s="384"/>
      <c r="DBP6" s="384"/>
      <c r="DBQ6" s="384"/>
      <c r="DBR6" s="384"/>
      <c r="DBS6" s="384"/>
      <c r="DBT6" s="384"/>
      <c r="DBU6" s="384"/>
      <c r="DBV6" s="384"/>
      <c r="DBW6" s="384"/>
      <c r="DBX6" s="384"/>
      <c r="DBY6" s="384"/>
      <c r="DBZ6" s="384"/>
      <c r="DCA6" s="384"/>
      <c r="DCB6" s="384"/>
      <c r="DCC6" s="384"/>
      <c r="DCD6" s="384"/>
      <c r="DCE6" s="384"/>
      <c r="DCF6" s="384"/>
      <c r="DCG6" s="384"/>
      <c r="DCH6" s="384"/>
      <c r="DCI6" s="384"/>
      <c r="DCJ6" s="384"/>
      <c r="DCK6" s="384"/>
      <c r="DCL6" s="384"/>
      <c r="DCM6" s="384"/>
      <c r="DCN6" s="384"/>
      <c r="DCO6" s="384"/>
      <c r="DCP6" s="384"/>
      <c r="DCQ6" s="384"/>
      <c r="DCR6" s="384"/>
      <c r="DCS6" s="384"/>
      <c r="DCT6" s="384"/>
      <c r="DCU6" s="384"/>
      <c r="DCV6" s="384"/>
      <c r="DCW6" s="384"/>
      <c r="DCX6" s="384"/>
      <c r="DCY6" s="384"/>
      <c r="DCZ6" s="384"/>
      <c r="DDA6" s="384"/>
      <c r="DDB6" s="384"/>
      <c r="DDC6" s="384"/>
      <c r="DDD6" s="384"/>
      <c r="DDE6" s="384"/>
      <c r="DDF6" s="384"/>
      <c r="DDG6" s="384"/>
      <c r="DDH6" s="384"/>
      <c r="DDI6" s="384"/>
      <c r="DDJ6" s="384"/>
      <c r="DDK6" s="384"/>
      <c r="DDL6" s="384"/>
      <c r="DDM6" s="384"/>
      <c r="DDN6" s="384"/>
      <c r="DDO6" s="384"/>
      <c r="DDP6" s="384"/>
      <c r="DDQ6" s="384"/>
      <c r="DDR6" s="384"/>
      <c r="DDS6" s="384"/>
      <c r="DDT6" s="384"/>
      <c r="DDU6" s="384"/>
      <c r="DDV6" s="384"/>
      <c r="DDW6" s="384"/>
      <c r="DDX6" s="384"/>
      <c r="DDY6" s="384"/>
      <c r="DDZ6" s="384"/>
      <c r="DEA6" s="384"/>
      <c r="DEB6" s="384"/>
      <c r="DEC6" s="384"/>
      <c r="DED6" s="384"/>
      <c r="DEE6" s="384"/>
      <c r="DEF6" s="384"/>
      <c r="DEG6" s="384"/>
      <c r="DEH6" s="384"/>
      <c r="DEI6" s="384"/>
      <c r="DEJ6" s="384"/>
      <c r="DEK6" s="384"/>
      <c r="DEL6" s="384"/>
      <c r="DEM6" s="384"/>
      <c r="DEN6" s="384"/>
      <c r="DEO6" s="384"/>
      <c r="DEP6" s="384"/>
      <c r="DEQ6" s="384"/>
      <c r="DER6" s="384"/>
      <c r="DES6" s="384"/>
      <c r="DET6" s="384"/>
      <c r="DEU6" s="384"/>
      <c r="DEV6" s="384"/>
      <c r="DEW6" s="384"/>
      <c r="DEX6" s="384"/>
      <c r="DEY6" s="384"/>
      <c r="DEZ6" s="384"/>
      <c r="DFA6" s="384"/>
      <c r="DFB6" s="384"/>
      <c r="DFC6" s="384"/>
      <c r="DFD6" s="384"/>
      <c r="DFE6" s="384"/>
      <c r="DFF6" s="384"/>
      <c r="DFG6" s="384"/>
      <c r="DFH6" s="384"/>
      <c r="DFI6" s="384"/>
      <c r="DFJ6" s="384"/>
      <c r="DFK6" s="384"/>
      <c r="DFL6" s="384"/>
      <c r="DFM6" s="384"/>
      <c r="DFN6" s="384"/>
      <c r="DFO6" s="384"/>
      <c r="DFP6" s="384"/>
      <c r="DFQ6" s="384"/>
      <c r="DFR6" s="384"/>
      <c r="DFS6" s="384"/>
      <c r="DFT6" s="384"/>
      <c r="DFU6" s="384"/>
      <c r="DFV6" s="384"/>
      <c r="DFW6" s="384"/>
      <c r="DFX6" s="384"/>
      <c r="DFY6" s="384"/>
      <c r="DFZ6" s="384"/>
      <c r="DGA6" s="384"/>
      <c r="DGB6" s="384"/>
      <c r="DGC6" s="384"/>
      <c r="DGD6" s="384"/>
      <c r="DGE6" s="384"/>
      <c r="DGF6" s="384"/>
      <c r="DGG6" s="384"/>
      <c r="DGH6" s="384"/>
      <c r="DGI6" s="384"/>
      <c r="DGJ6" s="384"/>
      <c r="DGK6" s="384"/>
      <c r="DGL6" s="384"/>
      <c r="DGM6" s="384"/>
      <c r="DGN6" s="384"/>
      <c r="DGO6" s="384"/>
      <c r="DGP6" s="384"/>
      <c r="DGQ6" s="384"/>
      <c r="DGR6" s="384"/>
      <c r="DGS6" s="384"/>
      <c r="DGT6" s="384"/>
      <c r="DGU6" s="384"/>
      <c r="DGV6" s="384"/>
      <c r="DGW6" s="384"/>
      <c r="DGX6" s="384"/>
      <c r="DGY6" s="384"/>
      <c r="DGZ6" s="384"/>
      <c r="DHA6" s="384"/>
      <c r="DHB6" s="384"/>
      <c r="DHC6" s="384"/>
      <c r="DHD6" s="384"/>
      <c r="DHE6" s="384"/>
      <c r="DHF6" s="384"/>
      <c r="DHG6" s="384"/>
      <c r="DHH6" s="384"/>
      <c r="DHI6" s="384"/>
      <c r="DHJ6" s="384"/>
      <c r="DHK6" s="384"/>
      <c r="DHL6" s="384"/>
      <c r="DHM6" s="384"/>
      <c r="DHN6" s="384"/>
      <c r="DHO6" s="384"/>
      <c r="DHP6" s="384"/>
      <c r="DHQ6" s="384"/>
      <c r="DHR6" s="384"/>
      <c r="DHS6" s="384"/>
      <c r="DHT6" s="384"/>
      <c r="DHU6" s="384"/>
      <c r="DHV6" s="384"/>
      <c r="DHW6" s="384"/>
      <c r="DHX6" s="384"/>
      <c r="DHY6" s="384"/>
      <c r="DHZ6" s="384"/>
      <c r="DIA6" s="384"/>
      <c r="DIB6" s="384"/>
      <c r="DIC6" s="384"/>
      <c r="DID6" s="384"/>
      <c r="DIE6" s="384"/>
      <c r="DIF6" s="384"/>
      <c r="DIG6" s="384"/>
      <c r="DIH6" s="384"/>
      <c r="DII6" s="384"/>
      <c r="DIJ6" s="384"/>
      <c r="DIK6" s="384"/>
      <c r="DIL6" s="384"/>
      <c r="DIM6" s="384"/>
      <c r="DIN6" s="384"/>
      <c r="DIO6" s="384"/>
      <c r="DIP6" s="384"/>
      <c r="DIQ6" s="384"/>
      <c r="DIR6" s="384"/>
      <c r="DIS6" s="384"/>
      <c r="DIT6" s="384"/>
      <c r="DIU6" s="384"/>
      <c r="DIV6" s="384"/>
      <c r="DIW6" s="384"/>
      <c r="DIX6" s="384"/>
      <c r="DIY6" s="384"/>
      <c r="DIZ6" s="384"/>
      <c r="DJA6" s="384"/>
      <c r="DJB6" s="384"/>
      <c r="DJC6" s="384"/>
      <c r="DJD6" s="384"/>
      <c r="DJE6" s="384"/>
      <c r="DJF6" s="384"/>
      <c r="DJG6" s="384"/>
      <c r="DJH6" s="384"/>
      <c r="DJI6" s="384"/>
      <c r="DJJ6" s="384"/>
      <c r="DJK6" s="384"/>
      <c r="DJL6" s="384"/>
      <c r="DJM6" s="384"/>
      <c r="DJN6" s="384"/>
      <c r="DJO6" s="384"/>
      <c r="DJP6" s="384"/>
      <c r="DJQ6" s="384"/>
      <c r="DJR6" s="384"/>
      <c r="DJS6" s="384"/>
      <c r="DJT6" s="384"/>
      <c r="DJU6" s="384"/>
      <c r="DJV6" s="384"/>
      <c r="DJW6" s="384"/>
      <c r="DJX6" s="384"/>
      <c r="DJY6" s="384"/>
      <c r="DJZ6" s="384"/>
      <c r="DKA6" s="384"/>
      <c r="DKB6" s="384"/>
      <c r="DKC6" s="384"/>
      <c r="DKD6" s="384"/>
      <c r="DKE6" s="384"/>
      <c r="DKF6" s="384"/>
      <c r="DKG6" s="384"/>
      <c r="DKH6" s="384"/>
      <c r="DKI6" s="384"/>
      <c r="DKJ6" s="384"/>
      <c r="DKK6" s="384"/>
      <c r="DKL6" s="384"/>
      <c r="DKM6" s="384"/>
      <c r="DKN6" s="384"/>
      <c r="DKO6" s="384"/>
      <c r="DKP6" s="384"/>
      <c r="DKQ6" s="384"/>
      <c r="DKR6" s="384"/>
      <c r="DKS6" s="384"/>
      <c r="DKT6" s="384"/>
      <c r="DKU6" s="384"/>
      <c r="DKV6" s="384"/>
      <c r="DKW6" s="384"/>
      <c r="DKX6" s="384"/>
      <c r="DKY6" s="384"/>
      <c r="DKZ6" s="384"/>
      <c r="DLA6" s="384"/>
      <c r="DLB6" s="384"/>
      <c r="DLC6" s="384"/>
      <c r="DLD6" s="384"/>
      <c r="DLE6" s="384"/>
      <c r="DLF6" s="384"/>
      <c r="DLG6" s="384"/>
      <c r="DLH6" s="384"/>
      <c r="DLI6" s="384"/>
      <c r="DLJ6" s="384"/>
      <c r="DLK6" s="384"/>
      <c r="DLL6" s="384"/>
      <c r="DLM6" s="384"/>
      <c r="DLN6" s="384"/>
      <c r="DLO6" s="384"/>
      <c r="DLP6" s="384"/>
      <c r="DLQ6" s="384"/>
      <c r="DLR6" s="384"/>
      <c r="DLS6" s="384"/>
      <c r="DLT6" s="384"/>
      <c r="DLU6" s="384"/>
      <c r="DLV6" s="384"/>
      <c r="DLW6" s="384"/>
      <c r="DLX6" s="384"/>
      <c r="DLY6" s="384"/>
      <c r="DLZ6" s="384"/>
      <c r="DMA6" s="384"/>
      <c r="DMB6" s="384"/>
      <c r="DMC6" s="384"/>
      <c r="DMD6" s="384"/>
      <c r="DME6" s="384"/>
      <c r="DMF6" s="384"/>
      <c r="DMG6" s="384"/>
      <c r="DMH6" s="384"/>
      <c r="DMI6" s="384"/>
      <c r="DMJ6" s="384"/>
      <c r="DMK6" s="384"/>
      <c r="DML6" s="384"/>
      <c r="DMM6" s="384"/>
      <c r="DMN6" s="384"/>
      <c r="DMO6" s="384"/>
      <c r="DMP6" s="384"/>
      <c r="DMQ6" s="384"/>
      <c r="DMR6" s="384"/>
      <c r="DMS6" s="384"/>
      <c r="DMT6" s="384"/>
      <c r="DMU6" s="384"/>
      <c r="DMV6" s="384"/>
      <c r="DMW6" s="384"/>
      <c r="DMX6" s="384"/>
      <c r="DMY6" s="384"/>
      <c r="DMZ6" s="384"/>
      <c r="DNA6" s="384"/>
      <c r="DNB6" s="384"/>
      <c r="DNC6" s="384"/>
      <c r="DND6" s="384"/>
      <c r="DNE6" s="384"/>
      <c r="DNF6" s="384"/>
      <c r="DNG6" s="384"/>
      <c r="DNH6" s="384"/>
      <c r="DNI6" s="384"/>
      <c r="DNJ6" s="384"/>
      <c r="DNK6" s="384"/>
      <c r="DNL6" s="384"/>
      <c r="DNM6" s="384"/>
      <c r="DNN6" s="384"/>
      <c r="DNO6" s="384"/>
      <c r="DNP6" s="384"/>
      <c r="DNQ6" s="384"/>
      <c r="DNR6" s="384"/>
      <c r="DNS6" s="384"/>
      <c r="DNT6" s="384"/>
      <c r="DNU6" s="384"/>
      <c r="DNV6" s="384"/>
      <c r="DNW6" s="384"/>
      <c r="DNX6" s="384"/>
      <c r="DNY6" s="384"/>
      <c r="DNZ6" s="384"/>
      <c r="DOA6" s="384"/>
      <c r="DOB6" s="384"/>
      <c r="DOC6" s="384"/>
      <c r="DOD6" s="384"/>
      <c r="DOE6" s="384"/>
      <c r="DOF6" s="384"/>
      <c r="DOG6" s="384"/>
      <c r="DOH6" s="384"/>
      <c r="DOI6" s="384"/>
      <c r="DOJ6" s="384"/>
      <c r="DOK6" s="384"/>
      <c r="DOL6" s="384"/>
      <c r="DOM6" s="384"/>
      <c r="DON6" s="384"/>
      <c r="DOO6" s="384"/>
      <c r="DOP6" s="384"/>
      <c r="DOQ6" s="384"/>
      <c r="DOR6" s="384"/>
      <c r="DOS6" s="384"/>
      <c r="DOT6" s="384"/>
      <c r="DOU6" s="384"/>
      <c r="DOV6" s="384"/>
      <c r="DOW6" s="384"/>
      <c r="DOX6" s="384"/>
      <c r="DOY6" s="384"/>
      <c r="DOZ6" s="384"/>
      <c r="DPA6" s="384"/>
      <c r="DPB6" s="384"/>
      <c r="DPC6" s="384"/>
      <c r="DPD6" s="384"/>
      <c r="DPE6" s="384"/>
      <c r="DPF6" s="384"/>
      <c r="DPG6" s="384"/>
      <c r="DPH6" s="384"/>
      <c r="DPI6" s="384"/>
      <c r="DPJ6" s="384"/>
      <c r="DPK6" s="384"/>
      <c r="DPL6" s="384"/>
      <c r="DPM6" s="384"/>
      <c r="DPN6" s="384"/>
      <c r="DPO6" s="384"/>
      <c r="DPP6" s="384"/>
      <c r="DPQ6" s="384"/>
      <c r="DPR6" s="384"/>
      <c r="DPS6" s="384"/>
      <c r="DPT6" s="384"/>
      <c r="DPU6" s="384"/>
      <c r="DPV6" s="384"/>
      <c r="DPW6" s="384"/>
      <c r="DPX6" s="384"/>
      <c r="DPY6" s="384"/>
      <c r="DPZ6" s="384"/>
      <c r="DQA6" s="384"/>
      <c r="DQB6" s="384"/>
      <c r="DQC6" s="384"/>
      <c r="DQD6" s="384"/>
      <c r="DQE6" s="384"/>
      <c r="DQF6" s="384"/>
      <c r="DQG6" s="384"/>
      <c r="DQH6" s="384"/>
      <c r="DQI6" s="384"/>
      <c r="DQJ6" s="384"/>
      <c r="DQK6" s="384"/>
      <c r="DQL6" s="384"/>
      <c r="DQM6" s="384"/>
      <c r="DQN6" s="384"/>
      <c r="DQO6" s="384"/>
      <c r="DQP6" s="384"/>
      <c r="DQQ6" s="384"/>
      <c r="DQR6" s="384"/>
      <c r="DQS6" s="384"/>
      <c r="DQT6" s="384"/>
      <c r="DQU6" s="384"/>
      <c r="DQV6" s="384"/>
      <c r="DQW6" s="384"/>
      <c r="DQX6" s="384"/>
      <c r="DQY6" s="384"/>
      <c r="DQZ6" s="384"/>
      <c r="DRA6" s="384"/>
      <c r="DRB6" s="384"/>
      <c r="DRC6" s="384"/>
      <c r="DRD6" s="384"/>
      <c r="DRE6" s="384"/>
      <c r="DRF6" s="384"/>
      <c r="DRG6" s="384"/>
      <c r="DRH6" s="384"/>
      <c r="DRI6" s="384"/>
      <c r="DRJ6" s="384"/>
      <c r="DRK6" s="384"/>
      <c r="DRL6" s="384"/>
      <c r="DRM6" s="384"/>
      <c r="DRN6" s="384"/>
      <c r="DRO6" s="384"/>
      <c r="DRP6" s="384"/>
      <c r="DRQ6" s="384"/>
      <c r="DRR6" s="384"/>
      <c r="DRS6" s="384"/>
      <c r="DRT6" s="384"/>
      <c r="DRU6" s="384"/>
      <c r="DRV6" s="384"/>
      <c r="DRW6" s="384"/>
      <c r="DRX6" s="384"/>
      <c r="DRY6" s="384"/>
      <c r="DRZ6" s="384"/>
      <c r="DSA6" s="384"/>
      <c r="DSB6" s="384"/>
      <c r="DSC6" s="384"/>
      <c r="DSD6" s="384"/>
      <c r="DSE6" s="384"/>
      <c r="DSF6" s="384"/>
      <c r="DSG6" s="384"/>
      <c r="DSH6" s="384"/>
      <c r="DSI6" s="384"/>
      <c r="DSJ6" s="384"/>
      <c r="DSK6" s="384"/>
      <c r="DSL6" s="384"/>
      <c r="DSM6" s="384"/>
      <c r="DSN6" s="384"/>
      <c r="DSO6" s="384"/>
      <c r="DSP6" s="384"/>
      <c r="DSQ6" s="384"/>
      <c r="DSR6" s="384"/>
      <c r="DSS6" s="384"/>
      <c r="DST6" s="384"/>
      <c r="DSU6" s="384"/>
      <c r="DSV6" s="384"/>
      <c r="DSW6" s="384"/>
      <c r="DSX6" s="384"/>
      <c r="DSY6" s="384"/>
      <c r="DSZ6" s="384"/>
      <c r="DTA6" s="384"/>
      <c r="DTB6" s="384"/>
      <c r="DTC6" s="384"/>
      <c r="DTD6" s="384"/>
      <c r="DTE6" s="384"/>
      <c r="DTF6" s="384"/>
      <c r="DTG6" s="384"/>
      <c r="DTH6" s="384"/>
      <c r="DTI6" s="384"/>
      <c r="DTJ6" s="384"/>
      <c r="DTK6" s="384"/>
      <c r="DTL6" s="384"/>
      <c r="DTM6" s="384"/>
      <c r="DTN6" s="384"/>
      <c r="DTO6" s="384"/>
      <c r="DTP6" s="384"/>
      <c r="DTQ6" s="384"/>
      <c r="DTR6" s="384"/>
      <c r="DTS6" s="384"/>
      <c r="DTT6" s="384"/>
      <c r="DTU6" s="384"/>
      <c r="DTV6" s="384"/>
      <c r="DTW6" s="384"/>
      <c r="DTX6" s="384"/>
      <c r="DTY6" s="384"/>
      <c r="DTZ6" s="384"/>
      <c r="DUA6" s="384"/>
      <c r="DUB6" s="384"/>
      <c r="DUC6" s="384"/>
      <c r="DUD6" s="384"/>
      <c r="DUE6" s="384"/>
      <c r="DUF6" s="384"/>
      <c r="DUG6" s="384"/>
      <c r="DUH6" s="384"/>
      <c r="DUI6" s="384"/>
      <c r="DUJ6" s="384"/>
      <c r="DUK6" s="384"/>
      <c r="DUL6" s="384"/>
      <c r="DUM6" s="384"/>
      <c r="DUN6" s="384"/>
      <c r="DUO6" s="384"/>
      <c r="DUP6" s="384"/>
      <c r="DUQ6" s="384"/>
      <c r="DUR6" s="384"/>
      <c r="DUS6" s="384"/>
      <c r="DUT6" s="384"/>
      <c r="DUU6" s="384"/>
      <c r="DUV6" s="384"/>
      <c r="DUW6" s="384"/>
      <c r="DUX6" s="384"/>
      <c r="DUY6" s="384"/>
      <c r="DUZ6" s="384"/>
      <c r="DVA6" s="384"/>
      <c r="DVB6" s="384"/>
      <c r="DVC6" s="384"/>
      <c r="DVD6" s="384"/>
      <c r="DVE6" s="384"/>
      <c r="DVF6" s="384"/>
      <c r="DVG6" s="384"/>
      <c r="DVH6" s="384"/>
      <c r="DVI6" s="384"/>
      <c r="DVJ6" s="384"/>
      <c r="DVK6" s="384"/>
      <c r="DVL6" s="384"/>
      <c r="DVM6" s="384"/>
      <c r="DVN6" s="384"/>
      <c r="DVO6" s="384"/>
      <c r="DVP6" s="384"/>
      <c r="DVQ6" s="384"/>
      <c r="DVR6" s="384"/>
      <c r="DVS6" s="384"/>
      <c r="DVT6" s="384"/>
      <c r="DVU6" s="384"/>
      <c r="DVV6" s="384"/>
      <c r="DVW6" s="384"/>
      <c r="DVX6" s="384"/>
      <c r="DVY6" s="384"/>
      <c r="DVZ6" s="384"/>
      <c r="DWA6" s="384"/>
      <c r="DWB6" s="384"/>
      <c r="DWC6" s="384"/>
      <c r="DWD6" s="384"/>
      <c r="DWE6" s="384"/>
      <c r="DWF6" s="384"/>
      <c r="DWG6" s="384"/>
      <c r="DWH6" s="384"/>
      <c r="DWI6" s="384"/>
      <c r="DWJ6" s="384"/>
      <c r="DWK6" s="384"/>
      <c r="DWL6" s="384"/>
      <c r="DWM6" s="384"/>
      <c r="DWN6" s="384"/>
      <c r="DWO6" s="384"/>
      <c r="DWP6" s="384"/>
      <c r="DWQ6" s="384"/>
      <c r="DWR6" s="384"/>
      <c r="DWS6" s="384"/>
      <c r="DWT6" s="384"/>
      <c r="DWU6" s="384"/>
      <c r="DWV6" s="384"/>
      <c r="DWW6" s="384"/>
      <c r="DWX6" s="384"/>
      <c r="DWY6" s="384"/>
      <c r="DWZ6" s="384"/>
      <c r="DXA6" s="384"/>
      <c r="DXB6" s="384"/>
      <c r="DXC6" s="384"/>
      <c r="DXD6" s="384"/>
      <c r="DXE6" s="384"/>
      <c r="DXF6" s="384"/>
      <c r="DXG6" s="384"/>
      <c r="DXH6" s="384"/>
      <c r="DXI6" s="384"/>
      <c r="DXJ6" s="384"/>
      <c r="DXK6" s="384"/>
      <c r="DXL6" s="384"/>
      <c r="DXM6" s="384"/>
      <c r="DXN6" s="384"/>
      <c r="DXO6" s="384"/>
      <c r="DXP6" s="384"/>
      <c r="DXQ6" s="384"/>
      <c r="DXR6" s="384"/>
      <c r="DXS6" s="384"/>
      <c r="DXT6" s="384"/>
      <c r="DXU6" s="384"/>
      <c r="DXV6" s="384"/>
      <c r="DXW6" s="384"/>
      <c r="DXX6" s="384"/>
      <c r="DXY6" s="384"/>
      <c r="DXZ6" s="384"/>
      <c r="DYA6" s="384"/>
      <c r="DYB6" s="384"/>
      <c r="DYC6" s="384"/>
      <c r="DYD6" s="384"/>
      <c r="DYE6" s="384"/>
      <c r="DYF6" s="384"/>
      <c r="DYG6" s="384"/>
      <c r="DYH6" s="384"/>
      <c r="DYI6" s="384"/>
      <c r="DYJ6" s="384"/>
      <c r="DYK6" s="384"/>
      <c r="DYL6" s="384"/>
      <c r="DYM6" s="384"/>
      <c r="DYN6" s="384"/>
      <c r="DYO6" s="384"/>
      <c r="DYP6" s="384"/>
      <c r="DYQ6" s="384"/>
      <c r="DYR6" s="384"/>
      <c r="DYS6" s="384"/>
      <c r="DYT6" s="384"/>
      <c r="DYU6" s="384"/>
      <c r="DYV6" s="384"/>
      <c r="DYW6" s="384"/>
      <c r="DYX6" s="384"/>
      <c r="DYY6" s="384"/>
      <c r="DYZ6" s="384"/>
      <c r="DZA6" s="384"/>
      <c r="DZB6" s="384"/>
      <c r="DZC6" s="384"/>
      <c r="DZD6" s="384"/>
      <c r="DZE6" s="384"/>
      <c r="DZF6" s="384"/>
      <c r="DZG6" s="384"/>
      <c r="DZH6" s="384"/>
      <c r="DZI6" s="384"/>
      <c r="DZJ6" s="384"/>
      <c r="DZK6" s="384"/>
      <c r="DZL6" s="384"/>
      <c r="DZM6" s="384"/>
      <c r="DZN6" s="384"/>
      <c r="DZO6" s="384"/>
      <c r="DZP6" s="384"/>
      <c r="DZQ6" s="384"/>
      <c r="DZR6" s="384"/>
      <c r="DZS6" s="384"/>
      <c r="DZT6" s="384"/>
      <c r="DZU6" s="384"/>
      <c r="DZV6" s="384"/>
      <c r="DZW6" s="384"/>
      <c r="DZX6" s="384"/>
      <c r="DZY6" s="384"/>
      <c r="DZZ6" s="384"/>
      <c r="EAA6" s="384"/>
      <c r="EAB6" s="384"/>
      <c r="EAC6" s="384"/>
      <c r="EAD6" s="384"/>
      <c r="EAE6" s="384"/>
      <c r="EAF6" s="384"/>
      <c r="EAG6" s="384"/>
      <c r="EAH6" s="384"/>
      <c r="EAI6" s="384"/>
      <c r="EAJ6" s="384"/>
      <c r="EAK6" s="384"/>
      <c r="EAL6" s="384"/>
      <c r="EAM6" s="384"/>
      <c r="EAN6" s="384"/>
      <c r="EAO6" s="384"/>
      <c r="EAP6" s="384"/>
      <c r="EAQ6" s="384"/>
      <c r="EAR6" s="384"/>
      <c r="EAS6" s="384"/>
      <c r="EAT6" s="384"/>
      <c r="EAU6" s="384"/>
      <c r="EAV6" s="384"/>
      <c r="EAW6" s="384"/>
      <c r="EAX6" s="384"/>
      <c r="EAY6" s="384"/>
      <c r="EAZ6" s="384"/>
      <c r="EBA6" s="384"/>
      <c r="EBB6" s="384"/>
      <c r="EBC6" s="384"/>
      <c r="EBD6" s="384"/>
      <c r="EBE6" s="384"/>
      <c r="EBF6" s="384"/>
      <c r="EBG6" s="384"/>
      <c r="EBH6" s="384"/>
      <c r="EBI6" s="384"/>
      <c r="EBJ6" s="384"/>
      <c r="EBK6" s="384"/>
      <c r="EBL6" s="384"/>
      <c r="EBM6" s="384"/>
      <c r="EBN6" s="384"/>
      <c r="EBO6" s="384"/>
      <c r="EBP6" s="384"/>
      <c r="EBQ6" s="384"/>
      <c r="EBR6" s="384"/>
      <c r="EBS6" s="384"/>
      <c r="EBT6" s="384"/>
      <c r="EBU6" s="384"/>
      <c r="EBV6" s="384"/>
      <c r="EBW6" s="384"/>
      <c r="EBX6" s="384"/>
      <c r="EBY6" s="384"/>
      <c r="EBZ6" s="384"/>
      <c r="ECA6" s="384"/>
      <c r="ECB6" s="384"/>
      <c r="ECC6" s="384"/>
      <c r="ECD6" s="384"/>
      <c r="ECE6" s="384"/>
      <c r="ECF6" s="384"/>
      <c r="ECG6" s="384"/>
      <c r="ECH6" s="384"/>
      <c r="ECI6" s="384"/>
      <c r="ECJ6" s="384"/>
      <c r="ECK6" s="384"/>
      <c r="ECL6" s="384"/>
      <c r="ECM6" s="384"/>
      <c r="ECN6" s="384"/>
      <c r="ECO6" s="384"/>
      <c r="ECP6" s="384"/>
      <c r="ECQ6" s="384"/>
      <c r="ECR6" s="384"/>
      <c r="ECS6" s="384"/>
      <c r="ECT6" s="384"/>
      <c r="ECU6" s="384"/>
      <c r="ECV6" s="384"/>
      <c r="ECW6" s="384"/>
      <c r="ECX6" s="384"/>
      <c r="ECY6" s="384"/>
      <c r="ECZ6" s="384"/>
      <c r="EDA6" s="384"/>
      <c r="EDB6" s="384"/>
      <c r="EDC6" s="384"/>
      <c r="EDD6" s="384"/>
      <c r="EDE6" s="384"/>
      <c r="EDF6" s="384"/>
      <c r="EDG6" s="384"/>
      <c r="EDH6" s="384"/>
      <c r="EDI6" s="384"/>
      <c r="EDJ6" s="384"/>
      <c r="EDK6" s="384"/>
      <c r="EDL6" s="384"/>
      <c r="EDM6" s="384"/>
      <c r="EDN6" s="384"/>
      <c r="EDO6" s="384"/>
      <c r="EDP6" s="384"/>
      <c r="EDQ6" s="384"/>
      <c r="EDR6" s="384"/>
      <c r="EDS6" s="384"/>
      <c r="EDT6" s="384"/>
      <c r="EDU6" s="384"/>
      <c r="EDV6" s="384"/>
      <c r="EDW6" s="384"/>
      <c r="EDX6" s="384"/>
      <c r="EDY6" s="384"/>
      <c r="EDZ6" s="384"/>
      <c r="EEA6" s="384"/>
      <c r="EEB6" s="384"/>
      <c r="EEC6" s="384"/>
      <c r="EED6" s="384"/>
      <c r="EEE6" s="384"/>
      <c r="EEF6" s="384"/>
      <c r="EEG6" s="384"/>
      <c r="EEH6" s="384"/>
      <c r="EEI6" s="384"/>
      <c r="EEJ6" s="384"/>
      <c r="EEK6" s="384"/>
      <c r="EEL6" s="384"/>
      <c r="EEM6" s="384"/>
      <c r="EEN6" s="384"/>
      <c r="EEO6" s="384"/>
      <c r="EEP6" s="384"/>
      <c r="EEQ6" s="384"/>
      <c r="EER6" s="384"/>
      <c r="EES6" s="384"/>
      <c r="EET6" s="384"/>
      <c r="EEU6" s="384"/>
      <c r="EEV6" s="384"/>
      <c r="EEW6" s="384"/>
      <c r="EEX6" s="384"/>
      <c r="EEY6" s="384"/>
      <c r="EEZ6" s="384"/>
      <c r="EFA6" s="384"/>
      <c r="EFB6" s="384"/>
      <c r="EFC6" s="384"/>
      <c r="EFD6" s="384"/>
      <c r="EFE6" s="384"/>
      <c r="EFF6" s="384"/>
      <c r="EFG6" s="384"/>
      <c r="EFH6" s="384"/>
      <c r="EFI6" s="384"/>
      <c r="EFJ6" s="384"/>
      <c r="EFK6" s="384"/>
      <c r="EFL6" s="384"/>
      <c r="EFM6" s="384"/>
      <c r="EFN6" s="384"/>
      <c r="EFO6" s="384"/>
      <c r="EFP6" s="384"/>
      <c r="EFQ6" s="384"/>
      <c r="EFR6" s="384"/>
      <c r="EFS6" s="384"/>
      <c r="EFT6" s="384"/>
      <c r="EFU6" s="384"/>
      <c r="EFV6" s="384"/>
      <c r="EFW6" s="384"/>
      <c r="EFX6" s="384"/>
      <c r="EFY6" s="384"/>
      <c r="EFZ6" s="384"/>
      <c r="EGA6" s="384"/>
      <c r="EGB6" s="384"/>
      <c r="EGC6" s="384"/>
      <c r="EGD6" s="384"/>
      <c r="EGE6" s="384"/>
      <c r="EGF6" s="384"/>
      <c r="EGG6" s="384"/>
      <c r="EGH6" s="384"/>
      <c r="EGI6" s="384"/>
      <c r="EGJ6" s="384"/>
      <c r="EGK6" s="384"/>
      <c r="EGL6" s="384"/>
      <c r="EGM6" s="384"/>
      <c r="EGN6" s="384"/>
      <c r="EGO6" s="384"/>
      <c r="EGP6" s="384"/>
      <c r="EGQ6" s="384"/>
      <c r="EGR6" s="384"/>
      <c r="EGS6" s="384"/>
      <c r="EGT6" s="384"/>
      <c r="EGU6" s="384"/>
      <c r="EGV6" s="384"/>
      <c r="EGW6" s="384"/>
      <c r="EGX6" s="384"/>
      <c r="EGY6" s="384"/>
      <c r="EGZ6" s="384"/>
      <c r="EHA6" s="384"/>
      <c r="EHB6" s="384"/>
      <c r="EHC6" s="384"/>
      <c r="EHD6" s="384"/>
      <c r="EHE6" s="384"/>
      <c r="EHF6" s="384"/>
      <c r="EHG6" s="384"/>
      <c r="EHH6" s="384"/>
      <c r="EHI6" s="384"/>
      <c r="EHJ6" s="384"/>
      <c r="EHK6" s="384"/>
      <c r="EHL6" s="384"/>
      <c r="EHM6" s="384"/>
      <c r="EHN6" s="384"/>
      <c r="EHO6" s="384"/>
      <c r="EHP6" s="384"/>
      <c r="EHQ6" s="384"/>
      <c r="EHR6" s="384"/>
      <c r="EHS6" s="384"/>
      <c r="EHT6" s="384"/>
      <c r="EHU6" s="384"/>
      <c r="EHV6" s="384"/>
      <c r="EHW6" s="384"/>
      <c r="EHX6" s="384"/>
      <c r="EHY6" s="384"/>
      <c r="EHZ6" s="384"/>
      <c r="EIA6" s="384"/>
      <c r="EIB6" s="384"/>
      <c r="EIC6" s="384"/>
      <c r="EID6" s="384"/>
      <c r="EIE6" s="384"/>
      <c r="EIF6" s="384"/>
      <c r="EIG6" s="384"/>
      <c r="EIH6" s="384"/>
      <c r="EII6" s="384"/>
      <c r="EIJ6" s="384"/>
      <c r="EIK6" s="384"/>
      <c r="EIL6" s="384"/>
      <c r="EIM6" s="384"/>
      <c r="EIN6" s="384"/>
      <c r="EIO6" s="384"/>
      <c r="EIP6" s="384"/>
      <c r="EIQ6" s="384"/>
      <c r="EIR6" s="384"/>
      <c r="EIS6" s="384"/>
      <c r="EIT6" s="384"/>
      <c r="EIU6" s="384"/>
      <c r="EIV6" s="384"/>
      <c r="EIW6" s="384"/>
      <c r="EIX6" s="384"/>
      <c r="EIY6" s="384"/>
      <c r="EIZ6" s="384"/>
      <c r="EJA6" s="384"/>
      <c r="EJB6" s="384"/>
      <c r="EJC6" s="384"/>
      <c r="EJD6" s="384"/>
      <c r="EJE6" s="384"/>
      <c r="EJF6" s="384"/>
      <c r="EJG6" s="384"/>
      <c r="EJH6" s="384"/>
      <c r="EJI6" s="384"/>
      <c r="EJJ6" s="384"/>
      <c r="EJK6" s="384"/>
      <c r="EJL6" s="384"/>
      <c r="EJM6" s="384"/>
      <c r="EJN6" s="384"/>
      <c r="EJO6" s="384"/>
      <c r="EJP6" s="384"/>
      <c r="EJQ6" s="384"/>
      <c r="EJR6" s="384"/>
      <c r="EJS6" s="384"/>
      <c r="EJT6" s="384"/>
      <c r="EJU6" s="384"/>
      <c r="EJV6" s="384"/>
      <c r="EJW6" s="384"/>
      <c r="EJX6" s="384"/>
      <c r="EJY6" s="384"/>
      <c r="EJZ6" s="384"/>
      <c r="EKA6" s="384"/>
      <c r="EKB6" s="384"/>
      <c r="EKC6" s="384"/>
      <c r="EKD6" s="384"/>
      <c r="EKE6" s="384"/>
      <c r="EKF6" s="384"/>
      <c r="EKG6" s="384"/>
      <c r="EKH6" s="384"/>
      <c r="EKI6" s="384"/>
      <c r="EKJ6" s="384"/>
      <c r="EKK6" s="384"/>
      <c r="EKL6" s="384"/>
      <c r="EKM6" s="384"/>
      <c r="EKN6" s="384"/>
      <c r="EKO6" s="384"/>
      <c r="EKP6" s="384"/>
      <c r="EKQ6" s="384"/>
      <c r="EKR6" s="384"/>
      <c r="EKS6" s="384"/>
      <c r="EKT6" s="384"/>
      <c r="EKU6" s="384"/>
      <c r="EKV6" s="384"/>
      <c r="EKW6" s="384"/>
      <c r="EKX6" s="384"/>
      <c r="EKY6" s="384"/>
      <c r="EKZ6" s="384"/>
      <c r="ELA6" s="384"/>
      <c r="ELB6" s="384"/>
      <c r="ELC6" s="384"/>
      <c r="ELD6" s="384"/>
      <c r="ELE6" s="384"/>
      <c r="ELF6" s="384"/>
      <c r="ELG6" s="384"/>
      <c r="ELH6" s="384"/>
      <c r="ELI6" s="384"/>
      <c r="ELJ6" s="384"/>
      <c r="ELK6" s="384"/>
      <c r="ELL6" s="384"/>
      <c r="ELM6" s="384"/>
      <c r="ELN6" s="384"/>
      <c r="ELO6" s="384"/>
      <c r="ELP6" s="384"/>
      <c r="ELQ6" s="384"/>
      <c r="ELR6" s="384"/>
      <c r="ELS6" s="384"/>
      <c r="ELT6" s="384"/>
      <c r="ELU6" s="384"/>
      <c r="ELV6" s="384"/>
      <c r="ELW6" s="384"/>
      <c r="ELX6" s="384"/>
      <c r="ELY6" s="384"/>
      <c r="ELZ6" s="384"/>
      <c r="EMA6" s="384"/>
      <c r="EMB6" s="384"/>
      <c r="EMC6" s="384"/>
      <c r="EMD6" s="384"/>
      <c r="EME6" s="384"/>
      <c r="EMF6" s="384"/>
      <c r="EMG6" s="384"/>
      <c r="EMH6" s="384"/>
      <c r="EMI6" s="384"/>
      <c r="EMJ6" s="384"/>
      <c r="EMK6" s="384"/>
      <c r="EML6" s="384"/>
      <c r="EMM6" s="384"/>
      <c r="EMN6" s="384"/>
      <c r="EMO6" s="384"/>
      <c r="EMP6" s="384"/>
      <c r="EMQ6" s="384"/>
      <c r="EMR6" s="384"/>
      <c r="EMS6" s="384"/>
      <c r="EMT6" s="384"/>
      <c r="EMU6" s="384"/>
      <c r="EMV6" s="384"/>
      <c r="EMW6" s="384"/>
      <c r="EMX6" s="384"/>
      <c r="EMY6" s="384"/>
      <c r="EMZ6" s="384"/>
      <c r="ENA6" s="384"/>
      <c r="ENB6" s="384"/>
      <c r="ENC6" s="384"/>
      <c r="END6" s="384"/>
      <c r="ENE6" s="384"/>
      <c r="ENF6" s="384"/>
      <c r="ENG6" s="384"/>
      <c r="ENH6" s="384"/>
      <c r="ENI6" s="384"/>
      <c r="ENJ6" s="384"/>
      <c r="ENK6" s="384"/>
      <c r="ENL6" s="384"/>
      <c r="ENM6" s="384"/>
      <c r="ENN6" s="384"/>
      <c r="ENO6" s="384"/>
      <c r="ENP6" s="384"/>
      <c r="ENQ6" s="384"/>
      <c r="ENR6" s="384"/>
      <c r="ENS6" s="384"/>
      <c r="ENT6" s="384"/>
      <c r="ENU6" s="384"/>
      <c r="ENV6" s="384"/>
      <c r="ENW6" s="384"/>
      <c r="ENX6" s="384"/>
      <c r="ENY6" s="384"/>
      <c r="ENZ6" s="384"/>
      <c r="EOA6" s="384"/>
      <c r="EOB6" s="384"/>
      <c r="EOC6" s="384"/>
      <c r="EOD6" s="384"/>
      <c r="EOE6" s="384"/>
      <c r="EOF6" s="384"/>
      <c r="EOG6" s="384"/>
      <c r="EOH6" s="384"/>
      <c r="EOI6" s="384"/>
      <c r="EOJ6" s="384"/>
      <c r="EOK6" s="384"/>
      <c r="EOL6" s="384"/>
      <c r="EOM6" s="384"/>
      <c r="EON6" s="384"/>
      <c r="EOO6" s="384"/>
      <c r="EOP6" s="384"/>
      <c r="EOQ6" s="384"/>
      <c r="EOR6" s="384"/>
      <c r="EOS6" s="384"/>
      <c r="EOT6" s="384"/>
      <c r="EOU6" s="384"/>
      <c r="EOV6" s="384"/>
      <c r="EOW6" s="384"/>
      <c r="EOX6" s="384"/>
      <c r="EOY6" s="384"/>
      <c r="EOZ6" s="384"/>
      <c r="EPA6" s="384"/>
      <c r="EPB6" s="384"/>
      <c r="EPC6" s="384"/>
      <c r="EPD6" s="384"/>
      <c r="EPE6" s="384"/>
      <c r="EPF6" s="384"/>
      <c r="EPG6" s="384"/>
      <c r="EPH6" s="384"/>
      <c r="EPI6" s="384"/>
      <c r="EPJ6" s="384"/>
      <c r="EPK6" s="384"/>
      <c r="EPL6" s="384"/>
      <c r="EPM6" s="384"/>
      <c r="EPN6" s="384"/>
      <c r="EPO6" s="384"/>
      <c r="EPP6" s="384"/>
      <c r="EPQ6" s="384"/>
      <c r="EPR6" s="384"/>
      <c r="EPS6" s="384"/>
      <c r="EPT6" s="384"/>
      <c r="EPU6" s="384"/>
      <c r="EPV6" s="384"/>
      <c r="EPW6" s="384"/>
      <c r="EPX6" s="384"/>
      <c r="EPY6" s="384"/>
      <c r="EPZ6" s="384"/>
      <c r="EQA6" s="384"/>
      <c r="EQB6" s="384"/>
      <c r="EQC6" s="384"/>
      <c r="EQD6" s="384"/>
      <c r="EQE6" s="384"/>
      <c r="EQF6" s="384"/>
      <c r="EQG6" s="384"/>
      <c r="EQH6" s="384"/>
      <c r="EQI6" s="384"/>
      <c r="EQJ6" s="384"/>
      <c r="EQK6" s="384"/>
      <c r="EQL6" s="384"/>
      <c r="EQM6" s="384"/>
      <c r="EQN6" s="384"/>
      <c r="EQO6" s="384"/>
      <c r="EQP6" s="384"/>
      <c r="EQQ6" s="384"/>
      <c r="EQR6" s="384"/>
      <c r="EQS6" s="384"/>
      <c r="EQT6" s="384"/>
      <c r="EQU6" s="384"/>
      <c r="EQV6" s="384"/>
      <c r="EQW6" s="384"/>
      <c r="EQX6" s="384"/>
      <c r="EQY6" s="384"/>
      <c r="EQZ6" s="384"/>
      <c r="ERA6" s="384"/>
      <c r="ERB6" s="384"/>
      <c r="ERC6" s="384"/>
      <c r="ERD6" s="384"/>
      <c r="ERE6" s="384"/>
      <c r="ERF6" s="384"/>
      <c r="ERG6" s="384"/>
      <c r="ERH6" s="384"/>
      <c r="ERI6" s="384"/>
      <c r="ERJ6" s="384"/>
      <c r="ERK6" s="384"/>
      <c r="ERL6" s="384"/>
      <c r="ERM6" s="384"/>
      <c r="ERN6" s="384"/>
      <c r="ERO6" s="384"/>
      <c r="ERP6" s="384"/>
      <c r="ERQ6" s="384"/>
      <c r="ERR6" s="384"/>
      <c r="ERS6" s="384"/>
      <c r="ERT6" s="384"/>
      <c r="ERU6" s="384"/>
      <c r="ERV6" s="384"/>
      <c r="ERW6" s="384"/>
      <c r="ERX6" s="384"/>
      <c r="ERY6" s="384"/>
      <c r="ERZ6" s="384"/>
      <c r="ESA6" s="384"/>
      <c r="ESB6" s="384"/>
      <c r="ESC6" s="384"/>
      <c r="ESD6" s="384"/>
      <c r="ESE6" s="384"/>
      <c r="ESF6" s="384"/>
      <c r="ESG6" s="384"/>
      <c r="ESH6" s="384"/>
      <c r="ESI6" s="384"/>
      <c r="ESJ6" s="384"/>
      <c r="ESK6" s="384"/>
      <c r="ESL6" s="384"/>
      <c r="ESM6" s="384"/>
      <c r="ESN6" s="384"/>
      <c r="ESO6" s="384"/>
      <c r="ESP6" s="384"/>
      <c r="ESQ6" s="384"/>
      <c r="ESR6" s="384"/>
      <c r="ESS6" s="384"/>
      <c r="EST6" s="384"/>
      <c r="ESU6" s="384"/>
      <c r="ESV6" s="384"/>
      <c r="ESW6" s="384"/>
      <c r="ESX6" s="384"/>
      <c r="ESY6" s="384"/>
      <c r="ESZ6" s="384"/>
      <c r="ETA6" s="384"/>
      <c r="ETB6" s="384"/>
      <c r="ETC6" s="384"/>
      <c r="ETD6" s="384"/>
      <c r="ETE6" s="384"/>
      <c r="ETF6" s="384"/>
      <c r="ETG6" s="384"/>
      <c r="ETH6" s="384"/>
      <c r="ETI6" s="384"/>
      <c r="ETJ6" s="384"/>
      <c r="ETK6" s="384"/>
      <c r="ETL6" s="384"/>
      <c r="ETM6" s="384"/>
      <c r="ETN6" s="384"/>
      <c r="ETO6" s="384"/>
      <c r="ETP6" s="384"/>
      <c r="ETQ6" s="384"/>
      <c r="ETR6" s="384"/>
      <c r="ETS6" s="384"/>
      <c r="ETT6" s="384"/>
      <c r="ETU6" s="384"/>
      <c r="ETV6" s="384"/>
      <c r="ETW6" s="384"/>
      <c r="ETX6" s="384"/>
      <c r="ETY6" s="384"/>
      <c r="ETZ6" s="384"/>
      <c r="EUA6" s="384"/>
      <c r="EUB6" s="384"/>
      <c r="EUC6" s="384"/>
      <c r="EUD6" s="384"/>
      <c r="EUE6" s="384"/>
      <c r="EUF6" s="384"/>
      <c r="EUG6" s="384"/>
      <c r="EUH6" s="384"/>
      <c r="EUI6" s="384"/>
      <c r="EUJ6" s="384"/>
      <c r="EUK6" s="384"/>
      <c r="EUL6" s="384"/>
      <c r="EUM6" s="384"/>
      <c r="EUN6" s="384"/>
      <c r="EUO6" s="384"/>
      <c r="EUP6" s="384"/>
      <c r="EUQ6" s="384"/>
      <c r="EUR6" s="384"/>
      <c r="EUS6" s="384"/>
      <c r="EUT6" s="384"/>
      <c r="EUU6" s="384"/>
      <c r="EUV6" s="384"/>
      <c r="EUW6" s="384"/>
      <c r="EUX6" s="384"/>
      <c r="EUY6" s="384"/>
      <c r="EUZ6" s="384"/>
      <c r="EVA6" s="384"/>
      <c r="EVB6" s="384"/>
      <c r="EVC6" s="384"/>
      <c r="EVD6" s="384"/>
      <c r="EVE6" s="384"/>
      <c r="EVF6" s="384"/>
      <c r="EVG6" s="384"/>
      <c r="EVH6" s="384"/>
      <c r="EVI6" s="384"/>
      <c r="EVJ6" s="384"/>
      <c r="EVK6" s="384"/>
      <c r="EVL6" s="384"/>
      <c r="EVM6" s="384"/>
      <c r="EVN6" s="384"/>
      <c r="EVO6" s="384"/>
      <c r="EVP6" s="384"/>
      <c r="EVQ6" s="384"/>
      <c r="EVR6" s="384"/>
      <c r="EVS6" s="384"/>
      <c r="EVT6" s="384"/>
      <c r="EVU6" s="384"/>
      <c r="EVV6" s="384"/>
      <c r="EVW6" s="384"/>
      <c r="EVX6" s="384"/>
      <c r="EVY6" s="384"/>
      <c r="EVZ6" s="384"/>
      <c r="EWA6" s="384"/>
      <c r="EWB6" s="384"/>
      <c r="EWC6" s="384"/>
      <c r="EWD6" s="384"/>
      <c r="EWE6" s="384"/>
      <c r="EWF6" s="384"/>
      <c r="EWG6" s="384"/>
      <c r="EWH6" s="384"/>
      <c r="EWI6" s="384"/>
      <c r="EWJ6" s="384"/>
      <c r="EWK6" s="384"/>
      <c r="EWL6" s="384"/>
      <c r="EWM6" s="384"/>
      <c r="EWN6" s="384"/>
      <c r="EWO6" s="384"/>
      <c r="EWP6" s="384"/>
      <c r="EWQ6" s="384"/>
      <c r="EWR6" s="384"/>
      <c r="EWS6" s="384"/>
      <c r="EWT6" s="384"/>
      <c r="EWU6" s="384"/>
      <c r="EWV6" s="384"/>
      <c r="EWW6" s="384"/>
      <c r="EWX6" s="384"/>
      <c r="EWY6" s="384"/>
      <c r="EWZ6" s="384"/>
      <c r="EXA6" s="384"/>
      <c r="EXB6" s="384"/>
      <c r="EXC6" s="384"/>
      <c r="EXD6" s="384"/>
      <c r="EXE6" s="384"/>
      <c r="EXF6" s="384"/>
      <c r="EXG6" s="384"/>
      <c r="EXH6" s="384"/>
      <c r="EXI6" s="384"/>
      <c r="EXJ6" s="384"/>
      <c r="EXK6" s="384"/>
      <c r="EXL6" s="384"/>
      <c r="EXM6" s="384"/>
      <c r="EXN6" s="384"/>
      <c r="EXO6" s="384"/>
      <c r="EXP6" s="384"/>
      <c r="EXQ6" s="384"/>
      <c r="EXR6" s="384"/>
      <c r="EXS6" s="384"/>
      <c r="EXT6" s="384"/>
      <c r="EXU6" s="384"/>
      <c r="EXV6" s="384"/>
      <c r="EXW6" s="384"/>
      <c r="EXX6" s="384"/>
      <c r="EXY6" s="384"/>
      <c r="EXZ6" s="384"/>
      <c r="EYA6" s="384"/>
      <c r="EYB6" s="384"/>
      <c r="EYC6" s="384"/>
      <c r="EYD6" s="384"/>
      <c r="EYE6" s="384"/>
      <c r="EYF6" s="384"/>
      <c r="EYG6" s="384"/>
      <c r="EYH6" s="384"/>
      <c r="EYI6" s="384"/>
      <c r="EYJ6" s="384"/>
      <c r="EYK6" s="384"/>
      <c r="EYL6" s="384"/>
      <c r="EYM6" s="384"/>
      <c r="EYN6" s="384"/>
      <c r="EYO6" s="384"/>
      <c r="EYP6" s="384"/>
      <c r="EYQ6" s="384"/>
      <c r="EYR6" s="384"/>
      <c r="EYS6" s="384"/>
      <c r="EYT6" s="384"/>
      <c r="EYU6" s="384"/>
      <c r="EYV6" s="384"/>
      <c r="EYW6" s="384"/>
      <c r="EYX6" s="384"/>
      <c r="EYY6" s="384"/>
      <c r="EYZ6" s="384"/>
      <c r="EZA6" s="384"/>
      <c r="EZB6" s="384"/>
      <c r="EZC6" s="384"/>
      <c r="EZD6" s="384"/>
      <c r="EZE6" s="384"/>
      <c r="EZF6" s="384"/>
      <c r="EZG6" s="384"/>
      <c r="EZH6" s="384"/>
      <c r="EZI6" s="384"/>
      <c r="EZJ6" s="384"/>
      <c r="EZK6" s="384"/>
      <c r="EZL6" s="384"/>
      <c r="EZM6" s="384"/>
      <c r="EZN6" s="384"/>
      <c r="EZO6" s="384"/>
      <c r="EZP6" s="384"/>
      <c r="EZQ6" s="384"/>
      <c r="EZR6" s="384"/>
      <c r="EZS6" s="384"/>
      <c r="EZT6" s="384"/>
      <c r="EZU6" s="384"/>
      <c r="EZV6" s="384"/>
      <c r="EZW6" s="384"/>
      <c r="EZX6" s="384"/>
      <c r="EZY6" s="384"/>
      <c r="EZZ6" s="384"/>
      <c r="FAA6" s="384"/>
      <c r="FAB6" s="384"/>
      <c r="FAC6" s="384"/>
      <c r="FAD6" s="384"/>
      <c r="FAE6" s="384"/>
      <c r="FAF6" s="384"/>
      <c r="FAG6" s="384"/>
      <c r="FAH6" s="384"/>
      <c r="FAI6" s="384"/>
      <c r="FAJ6" s="384"/>
      <c r="FAK6" s="384"/>
      <c r="FAL6" s="384"/>
      <c r="FAM6" s="384"/>
      <c r="FAN6" s="384"/>
      <c r="FAO6" s="384"/>
      <c r="FAP6" s="384"/>
      <c r="FAQ6" s="384"/>
      <c r="FAR6" s="384"/>
      <c r="FAS6" s="384"/>
      <c r="FAT6" s="384"/>
      <c r="FAU6" s="384"/>
      <c r="FAV6" s="384"/>
      <c r="FAW6" s="384"/>
      <c r="FAX6" s="384"/>
      <c r="FAY6" s="384"/>
      <c r="FAZ6" s="384"/>
      <c r="FBA6" s="384"/>
      <c r="FBB6" s="384"/>
      <c r="FBC6" s="384"/>
      <c r="FBD6" s="384"/>
      <c r="FBE6" s="384"/>
      <c r="FBF6" s="384"/>
      <c r="FBG6" s="384"/>
      <c r="FBH6" s="384"/>
      <c r="FBI6" s="384"/>
      <c r="FBJ6" s="384"/>
      <c r="FBK6" s="384"/>
      <c r="FBL6" s="384"/>
      <c r="FBM6" s="384"/>
      <c r="FBN6" s="384"/>
      <c r="FBO6" s="384"/>
      <c r="FBP6" s="384"/>
      <c r="FBQ6" s="384"/>
      <c r="FBR6" s="384"/>
      <c r="FBS6" s="384"/>
      <c r="FBT6" s="384"/>
      <c r="FBU6" s="384"/>
      <c r="FBV6" s="384"/>
      <c r="FBW6" s="384"/>
      <c r="FBX6" s="384"/>
      <c r="FBY6" s="384"/>
      <c r="FBZ6" s="384"/>
      <c r="FCA6" s="384"/>
      <c r="FCB6" s="384"/>
      <c r="FCC6" s="384"/>
      <c r="FCD6" s="384"/>
      <c r="FCE6" s="384"/>
      <c r="FCF6" s="384"/>
      <c r="FCG6" s="384"/>
      <c r="FCH6" s="384"/>
      <c r="FCI6" s="384"/>
      <c r="FCJ6" s="384"/>
      <c r="FCK6" s="384"/>
      <c r="FCL6" s="384"/>
      <c r="FCM6" s="384"/>
      <c r="FCN6" s="384"/>
      <c r="FCO6" s="384"/>
      <c r="FCP6" s="384"/>
      <c r="FCQ6" s="384"/>
      <c r="FCR6" s="384"/>
      <c r="FCS6" s="384"/>
      <c r="FCT6" s="384"/>
      <c r="FCU6" s="384"/>
      <c r="FCV6" s="384"/>
      <c r="FCW6" s="384"/>
      <c r="FCX6" s="384"/>
      <c r="FCY6" s="384"/>
      <c r="FCZ6" s="384"/>
      <c r="FDA6" s="384"/>
      <c r="FDB6" s="384"/>
      <c r="FDC6" s="384"/>
      <c r="FDD6" s="384"/>
      <c r="FDE6" s="384"/>
      <c r="FDF6" s="384"/>
      <c r="FDG6" s="384"/>
      <c r="FDH6" s="384"/>
      <c r="FDI6" s="384"/>
      <c r="FDJ6" s="384"/>
      <c r="FDK6" s="384"/>
      <c r="FDL6" s="384"/>
      <c r="FDM6" s="384"/>
      <c r="FDN6" s="384"/>
      <c r="FDO6" s="384"/>
      <c r="FDP6" s="384"/>
      <c r="FDQ6" s="384"/>
      <c r="FDR6" s="384"/>
      <c r="FDS6" s="384"/>
      <c r="FDT6" s="384"/>
      <c r="FDU6" s="384"/>
      <c r="FDV6" s="384"/>
      <c r="FDW6" s="384"/>
      <c r="FDX6" s="384"/>
      <c r="FDY6" s="384"/>
      <c r="FDZ6" s="384"/>
      <c r="FEA6" s="384"/>
      <c r="FEB6" s="384"/>
      <c r="FEC6" s="384"/>
      <c r="FED6" s="384"/>
      <c r="FEE6" s="384"/>
      <c r="FEF6" s="384"/>
      <c r="FEG6" s="384"/>
      <c r="FEH6" s="384"/>
      <c r="FEI6" s="384"/>
      <c r="FEJ6" s="384"/>
      <c r="FEK6" s="384"/>
      <c r="FEL6" s="384"/>
      <c r="FEM6" s="384"/>
      <c r="FEN6" s="384"/>
      <c r="FEO6" s="384"/>
      <c r="FEP6" s="384"/>
      <c r="FEQ6" s="384"/>
      <c r="FER6" s="384"/>
      <c r="FES6" s="384"/>
      <c r="FET6" s="384"/>
      <c r="FEU6" s="384"/>
      <c r="FEV6" s="384"/>
      <c r="FEW6" s="384"/>
      <c r="FEX6" s="384"/>
      <c r="FEY6" s="384"/>
      <c r="FEZ6" s="384"/>
      <c r="FFA6" s="384"/>
      <c r="FFB6" s="384"/>
      <c r="FFC6" s="384"/>
      <c r="FFD6" s="384"/>
      <c r="FFE6" s="384"/>
      <c r="FFF6" s="384"/>
      <c r="FFG6" s="384"/>
      <c r="FFH6" s="384"/>
      <c r="FFI6" s="384"/>
      <c r="FFJ6" s="384"/>
      <c r="FFK6" s="384"/>
      <c r="FFL6" s="384"/>
      <c r="FFM6" s="384"/>
      <c r="FFN6" s="384"/>
      <c r="FFO6" s="384"/>
      <c r="FFP6" s="384"/>
      <c r="FFQ6" s="384"/>
      <c r="FFR6" s="384"/>
      <c r="FFS6" s="384"/>
      <c r="FFT6" s="384"/>
      <c r="FFU6" s="384"/>
      <c r="FFV6" s="384"/>
      <c r="FFW6" s="384"/>
      <c r="FFX6" s="384"/>
      <c r="FFY6" s="384"/>
      <c r="FFZ6" s="384"/>
      <c r="FGA6" s="384"/>
      <c r="FGB6" s="384"/>
      <c r="FGC6" s="384"/>
      <c r="FGD6" s="384"/>
      <c r="FGE6" s="384"/>
      <c r="FGF6" s="384"/>
      <c r="FGG6" s="384"/>
      <c r="FGH6" s="384"/>
      <c r="FGI6" s="384"/>
      <c r="FGJ6" s="384"/>
      <c r="FGK6" s="384"/>
      <c r="FGL6" s="384"/>
      <c r="FGM6" s="384"/>
      <c r="FGN6" s="384"/>
      <c r="FGO6" s="384"/>
      <c r="FGP6" s="384"/>
      <c r="FGQ6" s="384"/>
      <c r="FGR6" s="384"/>
      <c r="FGS6" s="384"/>
      <c r="FGT6" s="384"/>
      <c r="FGU6" s="384"/>
      <c r="FGV6" s="384"/>
      <c r="FGW6" s="384"/>
      <c r="FGX6" s="384"/>
      <c r="FGY6" s="384"/>
      <c r="FGZ6" s="384"/>
      <c r="FHA6" s="384"/>
      <c r="FHB6" s="384"/>
      <c r="FHC6" s="384"/>
      <c r="FHD6" s="384"/>
      <c r="FHE6" s="384"/>
      <c r="FHF6" s="384"/>
      <c r="FHG6" s="384"/>
      <c r="FHH6" s="384"/>
      <c r="FHI6" s="384"/>
      <c r="FHJ6" s="384"/>
      <c r="FHK6" s="384"/>
      <c r="FHL6" s="384"/>
      <c r="FHM6" s="384"/>
      <c r="FHN6" s="384"/>
      <c r="FHO6" s="384"/>
      <c r="FHP6" s="384"/>
      <c r="FHQ6" s="384"/>
      <c r="FHR6" s="384"/>
      <c r="FHS6" s="384"/>
      <c r="FHT6" s="384"/>
      <c r="FHU6" s="384"/>
      <c r="FHV6" s="384"/>
      <c r="FHW6" s="384"/>
      <c r="FHX6" s="384"/>
      <c r="FHY6" s="384"/>
      <c r="FHZ6" s="384"/>
      <c r="FIA6" s="384"/>
      <c r="FIB6" s="384"/>
      <c r="FIC6" s="384"/>
      <c r="FID6" s="384"/>
      <c r="FIE6" s="384"/>
      <c r="FIF6" s="384"/>
      <c r="FIG6" s="384"/>
      <c r="FIH6" s="384"/>
      <c r="FII6" s="384"/>
      <c r="FIJ6" s="384"/>
      <c r="FIK6" s="384"/>
      <c r="FIL6" s="384"/>
      <c r="FIM6" s="384"/>
      <c r="FIN6" s="384"/>
      <c r="FIO6" s="384"/>
      <c r="FIP6" s="384"/>
      <c r="FIQ6" s="384"/>
      <c r="FIR6" s="384"/>
      <c r="FIS6" s="384"/>
      <c r="FIT6" s="384"/>
      <c r="FIU6" s="384"/>
      <c r="FIV6" s="384"/>
      <c r="FIW6" s="384"/>
      <c r="FIX6" s="384"/>
      <c r="FIY6" s="384"/>
      <c r="FIZ6" s="384"/>
      <c r="FJA6" s="384"/>
      <c r="FJB6" s="384"/>
      <c r="FJC6" s="384"/>
      <c r="FJD6" s="384"/>
      <c r="FJE6" s="384"/>
      <c r="FJF6" s="384"/>
      <c r="FJG6" s="384"/>
      <c r="FJH6" s="384"/>
      <c r="FJI6" s="384"/>
      <c r="FJJ6" s="384"/>
      <c r="FJK6" s="384"/>
      <c r="FJL6" s="384"/>
      <c r="FJM6" s="384"/>
      <c r="FJN6" s="384"/>
      <c r="FJO6" s="384"/>
      <c r="FJP6" s="384"/>
      <c r="FJQ6" s="384"/>
      <c r="FJR6" s="384"/>
      <c r="FJS6" s="384"/>
      <c r="FJT6" s="384"/>
      <c r="FJU6" s="384"/>
      <c r="FJV6" s="384"/>
      <c r="FJW6" s="384"/>
      <c r="FJX6" s="384"/>
      <c r="FJY6" s="384"/>
      <c r="FJZ6" s="384"/>
      <c r="FKA6" s="384"/>
      <c r="FKB6" s="384"/>
      <c r="FKC6" s="384"/>
      <c r="FKD6" s="384"/>
      <c r="FKE6" s="384"/>
      <c r="FKF6" s="384"/>
      <c r="FKG6" s="384"/>
      <c r="FKH6" s="384"/>
      <c r="FKI6" s="384"/>
      <c r="FKJ6" s="384"/>
      <c r="FKK6" s="384"/>
      <c r="FKL6" s="384"/>
      <c r="FKM6" s="384"/>
      <c r="FKN6" s="384"/>
      <c r="FKO6" s="384"/>
      <c r="FKP6" s="384"/>
      <c r="FKQ6" s="384"/>
      <c r="FKR6" s="384"/>
      <c r="FKS6" s="384"/>
      <c r="FKT6" s="384"/>
      <c r="FKU6" s="384"/>
      <c r="FKV6" s="384"/>
      <c r="FKW6" s="384"/>
      <c r="FKX6" s="384"/>
      <c r="FKY6" s="384"/>
      <c r="FKZ6" s="384"/>
      <c r="FLA6" s="384"/>
      <c r="FLB6" s="384"/>
      <c r="FLC6" s="384"/>
      <c r="FLD6" s="384"/>
      <c r="FLE6" s="384"/>
      <c r="FLF6" s="384"/>
      <c r="FLG6" s="384"/>
      <c r="FLH6" s="384"/>
      <c r="FLI6" s="384"/>
      <c r="FLJ6" s="384"/>
      <c r="FLK6" s="384"/>
      <c r="FLL6" s="384"/>
      <c r="FLM6" s="384"/>
      <c r="FLN6" s="384"/>
      <c r="FLO6" s="384"/>
      <c r="FLP6" s="384"/>
      <c r="FLQ6" s="384"/>
      <c r="FLR6" s="384"/>
      <c r="FLS6" s="384"/>
      <c r="FLT6" s="384"/>
      <c r="FLU6" s="384"/>
      <c r="FLV6" s="384"/>
      <c r="FLW6" s="384"/>
      <c r="FLX6" s="384"/>
      <c r="FLY6" s="384"/>
      <c r="FLZ6" s="384"/>
      <c r="FMA6" s="384"/>
      <c r="FMB6" s="384"/>
      <c r="FMC6" s="384"/>
      <c r="FMD6" s="384"/>
      <c r="FME6" s="384"/>
      <c r="FMF6" s="384"/>
      <c r="FMG6" s="384"/>
      <c r="FMH6" s="384"/>
      <c r="FMI6" s="384"/>
      <c r="FMJ6" s="384"/>
      <c r="FMK6" s="384"/>
      <c r="FML6" s="384"/>
      <c r="FMM6" s="384"/>
      <c r="FMN6" s="384"/>
      <c r="FMO6" s="384"/>
      <c r="FMP6" s="384"/>
      <c r="FMQ6" s="384"/>
      <c r="FMR6" s="384"/>
      <c r="FMS6" s="384"/>
      <c r="FMT6" s="384"/>
      <c r="FMU6" s="384"/>
      <c r="FMV6" s="384"/>
      <c r="FMW6" s="384"/>
      <c r="FMX6" s="384"/>
      <c r="FMY6" s="384"/>
      <c r="FMZ6" s="384"/>
      <c r="FNA6" s="384"/>
      <c r="FNB6" s="384"/>
      <c r="FNC6" s="384"/>
      <c r="FND6" s="384"/>
      <c r="FNE6" s="384"/>
      <c r="FNF6" s="384"/>
      <c r="FNG6" s="384"/>
      <c r="FNH6" s="384"/>
      <c r="FNI6" s="384"/>
      <c r="FNJ6" s="384"/>
      <c r="FNK6" s="384"/>
      <c r="FNL6" s="384"/>
      <c r="FNM6" s="384"/>
      <c r="FNN6" s="384"/>
      <c r="FNO6" s="384"/>
      <c r="FNP6" s="384"/>
      <c r="FNQ6" s="384"/>
      <c r="FNR6" s="384"/>
      <c r="FNS6" s="384"/>
      <c r="FNT6" s="384"/>
      <c r="FNU6" s="384"/>
      <c r="FNV6" s="384"/>
      <c r="FNW6" s="384"/>
      <c r="FNX6" s="384"/>
      <c r="FNY6" s="384"/>
      <c r="FNZ6" s="384"/>
      <c r="FOA6" s="384"/>
      <c r="FOB6" s="384"/>
      <c r="FOC6" s="384"/>
      <c r="FOD6" s="384"/>
      <c r="FOE6" s="384"/>
      <c r="FOF6" s="384"/>
      <c r="FOG6" s="384"/>
      <c r="FOH6" s="384"/>
      <c r="FOI6" s="384"/>
      <c r="FOJ6" s="384"/>
      <c r="FOK6" s="384"/>
      <c r="FOL6" s="384"/>
      <c r="FOM6" s="384"/>
      <c r="FON6" s="384"/>
      <c r="FOO6" s="384"/>
      <c r="FOP6" s="384"/>
      <c r="FOQ6" s="384"/>
      <c r="FOR6" s="384"/>
      <c r="FOS6" s="384"/>
      <c r="FOT6" s="384"/>
      <c r="FOU6" s="384"/>
      <c r="FOV6" s="384"/>
      <c r="FOW6" s="384"/>
      <c r="FOX6" s="384"/>
      <c r="FOY6" s="384"/>
      <c r="FOZ6" s="384"/>
      <c r="FPA6" s="384"/>
      <c r="FPB6" s="384"/>
      <c r="FPC6" s="384"/>
      <c r="FPD6" s="384"/>
      <c r="FPE6" s="384"/>
      <c r="FPF6" s="384"/>
      <c r="FPG6" s="384"/>
      <c r="FPH6" s="384"/>
      <c r="FPI6" s="384"/>
      <c r="FPJ6" s="384"/>
      <c r="FPK6" s="384"/>
      <c r="FPL6" s="384"/>
      <c r="FPM6" s="384"/>
      <c r="FPN6" s="384"/>
      <c r="FPO6" s="384"/>
      <c r="FPP6" s="384"/>
      <c r="FPQ6" s="384"/>
      <c r="FPR6" s="384"/>
      <c r="FPS6" s="384"/>
      <c r="FPT6" s="384"/>
      <c r="FPU6" s="384"/>
      <c r="FPV6" s="384"/>
      <c r="FPW6" s="384"/>
      <c r="FPX6" s="384"/>
      <c r="FPY6" s="384"/>
      <c r="FPZ6" s="384"/>
      <c r="FQA6" s="384"/>
      <c r="FQB6" s="384"/>
      <c r="FQC6" s="384"/>
      <c r="FQD6" s="384"/>
      <c r="FQE6" s="384"/>
      <c r="FQF6" s="384"/>
      <c r="FQG6" s="384"/>
      <c r="FQH6" s="384"/>
      <c r="FQI6" s="384"/>
      <c r="FQJ6" s="384"/>
      <c r="FQK6" s="384"/>
      <c r="FQL6" s="384"/>
      <c r="FQM6" s="384"/>
      <c r="FQN6" s="384"/>
      <c r="FQO6" s="384"/>
      <c r="FQP6" s="384"/>
      <c r="FQQ6" s="384"/>
      <c r="FQR6" s="384"/>
      <c r="FQS6" s="384"/>
      <c r="FQT6" s="384"/>
      <c r="FQU6" s="384"/>
      <c r="FQV6" s="384"/>
      <c r="FQW6" s="384"/>
      <c r="FQX6" s="384"/>
      <c r="FQY6" s="384"/>
      <c r="FQZ6" s="384"/>
      <c r="FRA6" s="384"/>
      <c r="FRB6" s="384"/>
      <c r="FRC6" s="384"/>
      <c r="FRD6" s="384"/>
      <c r="FRE6" s="384"/>
      <c r="FRF6" s="384"/>
      <c r="FRG6" s="384"/>
      <c r="FRH6" s="384"/>
      <c r="FRI6" s="384"/>
      <c r="FRJ6" s="384"/>
      <c r="FRK6" s="384"/>
      <c r="FRL6" s="384"/>
      <c r="FRM6" s="384"/>
      <c r="FRN6" s="384"/>
      <c r="FRO6" s="384"/>
      <c r="FRP6" s="384"/>
      <c r="FRQ6" s="384"/>
      <c r="FRR6" s="384"/>
      <c r="FRS6" s="384"/>
      <c r="FRT6" s="384"/>
      <c r="FRU6" s="384"/>
      <c r="FRV6" s="384"/>
      <c r="FRW6" s="384"/>
      <c r="FRX6" s="384"/>
      <c r="FRY6" s="384"/>
      <c r="FRZ6" s="384"/>
      <c r="FSA6" s="384"/>
      <c r="FSB6" s="384"/>
      <c r="FSC6" s="384"/>
      <c r="FSD6" s="384"/>
      <c r="FSE6" s="384"/>
      <c r="FSF6" s="384"/>
      <c r="FSG6" s="384"/>
      <c r="FSH6" s="384"/>
      <c r="FSI6" s="384"/>
      <c r="FSJ6" s="384"/>
      <c r="FSK6" s="384"/>
      <c r="FSL6" s="384"/>
      <c r="FSM6" s="384"/>
      <c r="FSN6" s="384"/>
      <c r="FSO6" s="384"/>
      <c r="FSP6" s="384"/>
      <c r="FSQ6" s="384"/>
      <c r="FSR6" s="384"/>
      <c r="FSS6" s="384"/>
      <c r="FST6" s="384"/>
      <c r="FSU6" s="384"/>
      <c r="FSV6" s="384"/>
      <c r="FSW6" s="384"/>
      <c r="FSX6" s="384"/>
      <c r="FSY6" s="384"/>
      <c r="FSZ6" s="384"/>
      <c r="FTA6" s="384"/>
      <c r="FTB6" s="384"/>
      <c r="FTC6" s="384"/>
      <c r="FTD6" s="384"/>
      <c r="FTE6" s="384"/>
      <c r="FTF6" s="384"/>
      <c r="FTG6" s="384"/>
      <c r="FTH6" s="384"/>
      <c r="FTI6" s="384"/>
      <c r="FTJ6" s="384"/>
      <c r="FTK6" s="384"/>
      <c r="FTL6" s="384"/>
      <c r="FTM6" s="384"/>
      <c r="FTN6" s="384"/>
      <c r="FTO6" s="384"/>
      <c r="FTP6" s="384"/>
      <c r="FTQ6" s="384"/>
      <c r="FTR6" s="384"/>
      <c r="FTS6" s="384"/>
      <c r="FTT6" s="384"/>
      <c r="FTU6" s="384"/>
      <c r="FTV6" s="384"/>
      <c r="FTW6" s="384"/>
      <c r="FTX6" s="384"/>
      <c r="FTY6" s="384"/>
      <c r="FTZ6" s="384"/>
      <c r="FUA6" s="384"/>
      <c r="FUB6" s="384"/>
      <c r="FUC6" s="384"/>
      <c r="FUD6" s="384"/>
      <c r="FUE6" s="384"/>
      <c r="FUF6" s="384"/>
      <c r="FUG6" s="384"/>
      <c r="FUH6" s="384"/>
      <c r="FUI6" s="384"/>
      <c r="FUJ6" s="384"/>
      <c r="FUK6" s="384"/>
      <c r="FUL6" s="384"/>
      <c r="FUM6" s="384"/>
      <c r="FUN6" s="384"/>
      <c r="FUO6" s="384"/>
      <c r="FUP6" s="384"/>
      <c r="FUQ6" s="384"/>
      <c r="FUR6" s="384"/>
      <c r="FUS6" s="384"/>
      <c r="FUT6" s="384"/>
      <c r="FUU6" s="384"/>
      <c r="FUV6" s="384"/>
      <c r="FUW6" s="384"/>
      <c r="FUX6" s="384"/>
      <c r="FUY6" s="384"/>
      <c r="FUZ6" s="384"/>
      <c r="FVA6" s="384"/>
      <c r="FVB6" s="384"/>
      <c r="FVC6" s="384"/>
      <c r="FVD6" s="384"/>
      <c r="FVE6" s="384"/>
      <c r="FVF6" s="384"/>
      <c r="FVG6" s="384"/>
      <c r="FVH6" s="384"/>
      <c r="FVI6" s="384"/>
      <c r="FVJ6" s="384"/>
      <c r="FVK6" s="384"/>
      <c r="FVL6" s="384"/>
      <c r="FVM6" s="384"/>
      <c r="FVN6" s="384"/>
      <c r="FVO6" s="384"/>
      <c r="FVP6" s="384"/>
      <c r="FVQ6" s="384"/>
      <c r="FVR6" s="384"/>
      <c r="FVS6" s="384"/>
      <c r="FVT6" s="384"/>
      <c r="FVU6" s="384"/>
      <c r="FVV6" s="384"/>
      <c r="FVW6" s="384"/>
      <c r="FVX6" s="384"/>
      <c r="FVY6" s="384"/>
      <c r="FVZ6" s="384"/>
      <c r="FWA6" s="384"/>
      <c r="FWB6" s="384"/>
      <c r="FWC6" s="384"/>
      <c r="FWD6" s="384"/>
      <c r="FWE6" s="384"/>
      <c r="FWF6" s="384"/>
      <c r="FWG6" s="384"/>
      <c r="FWH6" s="384"/>
      <c r="FWI6" s="384"/>
      <c r="FWJ6" s="384"/>
      <c r="FWK6" s="384"/>
      <c r="FWL6" s="384"/>
      <c r="FWM6" s="384"/>
      <c r="FWN6" s="384"/>
      <c r="FWO6" s="384"/>
      <c r="FWP6" s="384"/>
      <c r="FWQ6" s="384"/>
      <c r="FWR6" s="384"/>
      <c r="FWS6" s="384"/>
      <c r="FWT6" s="384"/>
      <c r="FWU6" s="384"/>
      <c r="FWV6" s="384"/>
      <c r="FWW6" s="384"/>
      <c r="FWX6" s="384"/>
      <c r="FWY6" s="384"/>
      <c r="FWZ6" s="384"/>
      <c r="FXA6" s="384"/>
      <c r="FXB6" s="384"/>
      <c r="FXC6" s="384"/>
      <c r="FXD6" s="384"/>
      <c r="FXE6" s="384"/>
      <c r="FXF6" s="384"/>
      <c r="FXG6" s="384"/>
      <c r="FXH6" s="384"/>
      <c r="FXI6" s="384"/>
      <c r="FXJ6" s="384"/>
      <c r="FXK6" s="384"/>
      <c r="FXL6" s="384"/>
      <c r="FXM6" s="384"/>
      <c r="FXN6" s="384"/>
      <c r="FXO6" s="384"/>
      <c r="FXP6" s="384"/>
      <c r="FXQ6" s="384"/>
      <c r="FXR6" s="384"/>
      <c r="FXS6" s="384"/>
      <c r="FXT6" s="384"/>
      <c r="FXU6" s="384"/>
      <c r="FXV6" s="384"/>
      <c r="FXW6" s="384"/>
      <c r="FXX6" s="384"/>
      <c r="FXY6" s="384"/>
      <c r="FXZ6" s="384"/>
      <c r="FYA6" s="384"/>
      <c r="FYB6" s="384"/>
      <c r="FYC6" s="384"/>
      <c r="FYD6" s="384"/>
      <c r="FYE6" s="384"/>
      <c r="FYF6" s="384"/>
      <c r="FYG6" s="384"/>
      <c r="FYH6" s="384"/>
      <c r="FYI6" s="384"/>
      <c r="FYJ6" s="384"/>
      <c r="FYK6" s="384"/>
      <c r="FYL6" s="384"/>
      <c r="FYM6" s="384"/>
      <c r="FYN6" s="384"/>
      <c r="FYO6" s="384"/>
      <c r="FYP6" s="384"/>
      <c r="FYQ6" s="384"/>
      <c r="FYR6" s="384"/>
      <c r="FYS6" s="384"/>
      <c r="FYT6" s="384"/>
      <c r="FYU6" s="384"/>
      <c r="FYV6" s="384"/>
      <c r="FYW6" s="384"/>
      <c r="FYX6" s="384"/>
      <c r="FYY6" s="384"/>
      <c r="FYZ6" s="384"/>
      <c r="FZA6" s="384"/>
      <c r="FZB6" s="384"/>
      <c r="FZC6" s="384"/>
      <c r="FZD6" s="384"/>
      <c r="FZE6" s="384"/>
      <c r="FZF6" s="384"/>
      <c r="FZG6" s="384"/>
      <c r="FZH6" s="384"/>
      <c r="FZI6" s="384"/>
      <c r="FZJ6" s="384"/>
      <c r="FZK6" s="384"/>
      <c r="FZL6" s="384"/>
      <c r="FZM6" s="384"/>
      <c r="FZN6" s="384"/>
      <c r="FZO6" s="384"/>
      <c r="FZP6" s="384"/>
      <c r="FZQ6" s="384"/>
      <c r="FZR6" s="384"/>
      <c r="FZS6" s="384"/>
      <c r="FZT6" s="384"/>
      <c r="FZU6" s="384"/>
      <c r="FZV6" s="384"/>
      <c r="FZW6" s="384"/>
      <c r="FZX6" s="384"/>
      <c r="FZY6" s="384"/>
      <c r="FZZ6" s="384"/>
      <c r="GAA6" s="384"/>
      <c r="GAB6" s="384"/>
      <c r="GAC6" s="384"/>
      <c r="GAD6" s="384"/>
      <c r="GAE6" s="384"/>
      <c r="GAF6" s="384"/>
      <c r="GAG6" s="384"/>
      <c r="GAH6" s="384"/>
      <c r="GAI6" s="384"/>
      <c r="GAJ6" s="384"/>
      <c r="GAK6" s="384"/>
      <c r="GAL6" s="384"/>
      <c r="GAM6" s="384"/>
      <c r="GAN6" s="384"/>
      <c r="GAO6" s="384"/>
      <c r="GAP6" s="384"/>
      <c r="GAQ6" s="384"/>
      <c r="GAR6" s="384"/>
      <c r="GAS6" s="384"/>
      <c r="GAT6" s="384"/>
      <c r="GAU6" s="384"/>
      <c r="GAV6" s="384"/>
      <c r="GAW6" s="384"/>
      <c r="GAX6" s="384"/>
      <c r="GAY6" s="384"/>
      <c r="GAZ6" s="384"/>
      <c r="GBA6" s="384"/>
      <c r="GBB6" s="384"/>
      <c r="GBC6" s="384"/>
      <c r="GBD6" s="384"/>
      <c r="GBE6" s="384"/>
      <c r="GBF6" s="384"/>
      <c r="GBG6" s="384"/>
      <c r="GBH6" s="384"/>
      <c r="GBI6" s="384"/>
      <c r="GBJ6" s="384"/>
      <c r="GBK6" s="384"/>
      <c r="GBL6" s="384"/>
      <c r="GBM6" s="384"/>
      <c r="GBN6" s="384"/>
      <c r="GBO6" s="384"/>
      <c r="GBP6" s="384"/>
      <c r="GBQ6" s="384"/>
      <c r="GBR6" s="384"/>
      <c r="GBS6" s="384"/>
      <c r="GBT6" s="384"/>
      <c r="GBU6" s="384"/>
      <c r="GBV6" s="384"/>
      <c r="GBW6" s="384"/>
      <c r="GBX6" s="384"/>
      <c r="GBY6" s="384"/>
      <c r="GBZ6" s="384"/>
      <c r="GCA6" s="384"/>
      <c r="GCB6" s="384"/>
      <c r="GCC6" s="384"/>
      <c r="GCD6" s="384"/>
      <c r="GCE6" s="384"/>
      <c r="GCF6" s="384"/>
      <c r="GCG6" s="384"/>
      <c r="GCH6" s="384"/>
      <c r="GCI6" s="384"/>
      <c r="GCJ6" s="384"/>
      <c r="GCK6" s="384"/>
      <c r="GCL6" s="384"/>
      <c r="GCM6" s="384"/>
      <c r="GCN6" s="384"/>
      <c r="GCO6" s="384"/>
      <c r="GCP6" s="384"/>
      <c r="GCQ6" s="384"/>
      <c r="GCR6" s="384"/>
      <c r="GCS6" s="384"/>
      <c r="GCT6" s="384"/>
      <c r="GCU6" s="384"/>
      <c r="GCV6" s="384"/>
      <c r="GCW6" s="384"/>
      <c r="GCX6" s="384"/>
      <c r="GCY6" s="384"/>
      <c r="GCZ6" s="384"/>
      <c r="GDA6" s="384"/>
      <c r="GDB6" s="384"/>
      <c r="GDC6" s="384"/>
      <c r="GDD6" s="384"/>
      <c r="GDE6" s="384"/>
      <c r="GDF6" s="384"/>
      <c r="GDG6" s="384"/>
      <c r="GDH6" s="384"/>
      <c r="GDI6" s="384"/>
      <c r="GDJ6" s="384"/>
      <c r="GDK6" s="384"/>
      <c r="GDL6" s="384"/>
      <c r="GDM6" s="384"/>
      <c r="GDN6" s="384"/>
      <c r="GDO6" s="384"/>
      <c r="GDP6" s="384"/>
      <c r="GDQ6" s="384"/>
      <c r="GDR6" s="384"/>
      <c r="GDS6" s="384"/>
      <c r="GDT6" s="384"/>
      <c r="GDU6" s="384"/>
      <c r="GDV6" s="384"/>
      <c r="GDW6" s="384"/>
      <c r="GDX6" s="384"/>
      <c r="GDY6" s="384"/>
      <c r="GDZ6" s="384"/>
      <c r="GEA6" s="384"/>
      <c r="GEB6" s="384"/>
      <c r="GEC6" s="384"/>
      <c r="GED6" s="384"/>
      <c r="GEE6" s="384"/>
      <c r="GEF6" s="384"/>
      <c r="GEG6" s="384"/>
      <c r="GEH6" s="384"/>
      <c r="GEI6" s="384"/>
      <c r="GEJ6" s="384"/>
      <c r="GEK6" s="384"/>
      <c r="GEL6" s="384"/>
      <c r="GEM6" s="384"/>
      <c r="GEN6" s="384"/>
      <c r="GEO6" s="384"/>
      <c r="GEP6" s="384"/>
      <c r="GEQ6" s="384"/>
      <c r="GER6" s="384"/>
      <c r="GES6" s="384"/>
      <c r="GET6" s="384"/>
      <c r="GEU6" s="384"/>
      <c r="GEV6" s="384"/>
      <c r="GEW6" s="384"/>
      <c r="GEX6" s="384"/>
      <c r="GEY6" s="384"/>
      <c r="GEZ6" s="384"/>
      <c r="GFA6" s="384"/>
      <c r="GFB6" s="384"/>
      <c r="GFC6" s="384"/>
      <c r="GFD6" s="384"/>
      <c r="GFE6" s="384"/>
      <c r="GFF6" s="384"/>
      <c r="GFG6" s="384"/>
      <c r="GFH6" s="384"/>
      <c r="GFI6" s="384"/>
      <c r="GFJ6" s="384"/>
      <c r="GFK6" s="384"/>
      <c r="GFL6" s="384"/>
      <c r="GFM6" s="384"/>
      <c r="GFN6" s="384"/>
      <c r="GFO6" s="384"/>
      <c r="GFP6" s="384"/>
      <c r="GFQ6" s="384"/>
      <c r="GFR6" s="384"/>
      <c r="GFS6" s="384"/>
      <c r="GFT6" s="384"/>
      <c r="GFU6" s="384"/>
      <c r="GFV6" s="384"/>
      <c r="GFW6" s="384"/>
      <c r="GFX6" s="384"/>
      <c r="GFY6" s="384"/>
      <c r="GFZ6" s="384"/>
      <c r="GGA6" s="384"/>
      <c r="GGB6" s="384"/>
      <c r="GGC6" s="384"/>
      <c r="GGD6" s="384"/>
      <c r="GGE6" s="384"/>
      <c r="GGF6" s="384"/>
      <c r="GGG6" s="384"/>
      <c r="GGH6" s="384"/>
      <c r="GGI6" s="384"/>
      <c r="GGJ6" s="384"/>
      <c r="GGK6" s="384"/>
      <c r="GGL6" s="384"/>
      <c r="GGM6" s="384"/>
      <c r="GGN6" s="384"/>
      <c r="GGO6" s="384"/>
      <c r="GGP6" s="384"/>
      <c r="GGQ6" s="384"/>
      <c r="GGR6" s="384"/>
      <c r="GGS6" s="384"/>
      <c r="GGT6" s="384"/>
      <c r="GGU6" s="384"/>
      <c r="GGV6" s="384"/>
      <c r="GGW6" s="384"/>
      <c r="GGX6" s="384"/>
      <c r="GGY6" s="384"/>
      <c r="GGZ6" s="384"/>
      <c r="GHA6" s="384"/>
      <c r="GHB6" s="384"/>
      <c r="GHC6" s="384"/>
      <c r="GHD6" s="384"/>
      <c r="GHE6" s="384"/>
      <c r="GHF6" s="384"/>
      <c r="GHG6" s="384"/>
      <c r="GHH6" s="384"/>
      <c r="GHI6" s="384"/>
      <c r="GHJ6" s="384"/>
      <c r="GHK6" s="384"/>
      <c r="GHL6" s="384"/>
      <c r="GHM6" s="384"/>
      <c r="GHN6" s="384"/>
      <c r="GHO6" s="384"/>
      <c r="GHP6" s="384"/>
      <c r="GHQ6" s="384"/>
      <c r="GHR6" s="384"/>
      <c r="GHS6" s="384"/>
      <c r="GHT6" s="384"/>
      <c r="GHU6" s="384"/>
      <c r="GHV6" s="384"/>
      <c r="GHW6" s="384"/>
      <c r="GHX6" s="384"/>
      <c r="GHY6" s="384"/>
      <c r="GHZ6" s="384"/>
      <c r="GIA6" s="384"/>
      <c r="GIB6" s="384"/>
      <c r="GIC6" s="384"/>
      <c r="GID6" s="384"/>
      <c r="GIE6" s="384"/>
      <c r="GIF6" s="384"/>
      <c r="GIG6" s="384"/>
      <c r="GIH6" s="384"/>
      <c r="GII6" s="384"/>
      <c r="GIJ6" s="384"/>
      <c r="GIK6" s="384"/>
      <c r="GIL6" s="384"/>
      <c r="GIM6" s="384"/>
      <c r="GIN6" s="384"/>
      <c r="GIO6" s="384"/>
      <c r="GIP6" s="384"/>
      <c r="GIQ6" s="384"/>
      <c r="GIR6" s="384"/>
      <c r="GIS6" s="384"/>
      <c r="GIT6" s="384"/>
      <c r="GIU6" s="384"/>
      <c r="GIV6" s="384"/>
      <c r="GIW6" s="384"/>
      <c r="GIX6" s="384"/>
      <c r="GIY6" s="384"/>
      <c r="GIZ6" s="384"/>
      <c r="GJA6" s="384"/>
      <c r="GJB6" s="384"/>
      <c r="GJC6" s="384"/>
      <c r="GJD6" s="384"/>
      <c r="GJE6" s="384"/>
      <c r="GJF6" s="384"/>
      <c r="GJG6" s="384"/>
      <c r="GJH6" s="384"/>
      <c r="GJI6" s="384"/>
      <c r="GJJ6" s="384"/>
      <c r="GJK6" s="384"/>
      <c r="GJL6" s="384"/>
      <c r="GJM6" s="384"/>
      <c r="GJN6" s="384"/>
      <c r="GJO6" s="384"/>
      <c r="GJP6" s="384"/>
      <c r="GJQ6" s="384"/>
      <c r="GJR6" s="384"/>
      <c r="GJS6" s="384"/>
      <c r="GJT6" s="384"/>
      <c r="GJU6" s="384"/>
      <c r="GJV6" s="384"/>
      <c r="GJW6" s="384"/>
      <c r="GJX6" s="384"/>
      <c r="GJY6" s="384"/>
      <c r="GJZ6" s="384"/>
      <c r="GKA6" s="384"/>
      <c r="GKB6" s="384"/>
      <c r="GKC6" s="384"/>
      <c r="GKD6" s="384"/>
      <c r="GKE6" s="384"/>
      <c r="GKF6" s="384"/>
      <c r="GKG6" s="384"/>
      <c r="GKH6" s="384"/>
      <c r="GKI6" s="384"/>
      <c r="GKJ6" s="384"/>
      <c r="GKK6" s="384"/>
      <c r="GKL6" s="384"/>
      <c r="GKM6" s="384"/>
      <c r="GKN6" s="384"/>
      <c r="GKO6" s="384"/>
      <c r="GKP6" s="384"/>
      <c r="GKQ6" s="384"/>
      <c r="GKR6" s="384"/>
      <c r="GKS6" s="384"/>
      <c r="GKT6" s="384"/>
      <c r="GKU6" s="384"/>
      <c r="GKV6" s="384"/>
      <c r="GKW6" s="384"/>
      <c r="GKX6" s="384"/>
      <c r="GKY6" s="384"/>
      <c r="GKZ6" s="384"/>
      <c r="GLA6" s="384"/>
      <c r="GLB6" s="384"/>
      <c r="GLC6" s="384"/>
      <c r="GLD6" s="384"/>
      <c r="GLE6" s="384"/>
      <c r="GLF6" s="384"/>
      <c r="GLG6" s="384"/>
      <c r="GLH6" s="384"/>
      <c r="GLI6" s="384"/>
      <c r="GLJ6" s="384"/>
      <c r="GLK6" s="384"/>
      <c r="GLL6" s="384"/>
      <c r="GLM6" s="384"/>
      <c r="GLN6" s="384"/>
      <c r="GLO6" s="384"/>
      <c r="GLP6" s="384"/>
      <c r="GLQ6" s="384"/>
      <c r="GLR6" s="384"/>
      <c r="GLS6" s="384"/>
      <c r="GLT6" s="384"/>
      <c r="GLU6" s="384"/>
      <c r="GLV6" s="384"/>
      <c r="GLW6" s="384"/>
      <c r="GLX6" s="384"/>
      <c r="GLY6" s="384"/>
      <c r="GLZ6" s="384"/>
      <c r="GMA6" s="384"/>
      <c r="GMB6" s="384"/>
      <c r="GMC6" s="384"/>
      <c r="GMD6" s="384"/>
      <c r="GME6" s="384"/>
      <c r="GMF6" s="384"/>
      <c r="GMG6" s="384"/>
      <c r="GMH6" s="384"/>
      <c r="GMI6" s="384"/>
      <c r="GMJ6" s="384"/>
      <c r="GMK6" s="384"/>
      <c r="GML6" s="384"/>
      <c r="GMM6" s="384"/>
      <c r="GMN6" s="384"/>
      <c r="GMO6" s="384"/>
      <c r="GMP6" s="384"/>
      <c r="GMQ6" s="384"/>
      <c r="GMR6" s="384"/>
      <c r="GMS6" s="384"/>
      <c r="GMT6" s="384"/>
      <c r="GMU6" s="384"/>
      <c r="GMV6" s="384"/>
      <c r="GMW6" s="384"/>
      <c r="GMX6" s="384"/>
      <c r="GMY6" s="384"/>
      <c r="GMZ6" s="384"/>
      <c r="GNA6" s="384"/>
      <c r="GNB6" s="384"/>
      <c r="GNC6" s="384"/>
      <c r="GND6" s="384"/>
      <c r="GNE6" s="384"/>
      <c r="GNF6" s="384"/>
      <c r="GNG6" s="384"/>
      <c r="GNH6" s="384"/>
      <c r="GNI6" s="384"/>
      <c r="GNJ6" s="384"/>
      <c r="GNK6" s="384"/>
      <c r="GNL6" s="384"/>
      <c r="GNM6" s="384"/>
      <c r="GNN6" s="384"/>
      <c r="GNO6" s="384"/>
      <c r="GNP6" s="384"/>
      <c r="GNQ6" s="384"/>
      <c r="GNR6" s="384"/>
      <c r="GNS6" s="384"/>
      <c r="GNT6" s="384"/>
      <c r="GNU6" s="384"/>
      <c r="GNV6" s="384"/>
      <c r="GNW6" s="384"/>
      <c r="GNX6" s="384"/>
      <c r="GNY6" s="384"/>
      <c r="GNZ6" s="384"/>
      <c r="GOA6" s="384"/>
      <c r="GOB6" s="384"/>
      <c r="GOC6" s="384"/>
      <c r="GOD6" s="384"/>
      <c r="GOE6" s="384"/>
      <c r="GOF6" s="384"/>
      <c r="GOG6" s="384"/>
      <c r="GOH6" s="384"/>
      <c r="GOI6" s="384"/>
      <c r="GOJ6" s="384"/>
      <c r="GOK6" s="384"/>
      <c r="GOL6" s="384"/>
      <c r="GOM6" s="384"/>
      <c r="GON6" s="384"/>
      <c r="GOO6" s="384"/>
      <c r="GOP6" s="384"/>
      <c r="GOQ6" s="384"/>
      <c r="GOR6" s="384"/>
      <c r="GOS6" s="384"/>
      <c r="GOT6" s="384"/>
      <c r="GOU6" s="384"/>
      <c r="GOV6" s="384"/>
      <c r="GOW6" s="384"/>
      <c r="GOX6" s="384"/>
      <c r="GOY6" s="384"/>
      <c r="GOZ6" s="384"/>
      <c r="GPA6" s="384"/>
      <c r="GPB6" s="384"/>
      <c r="GPC6" s="384"/>
      <c r="GPD6" s="384"/>
      <c r="GPE6" s="384"/>
      <c r="GPF6" s="384"/>
      <c r="GPG6" s="384"/>
      <c r="GPH6" s="384"/>
      <c r="GPI6" s="384"/>
      <c r="GPJ6" s="384"/>
      <c r="GPK6" s="384"/>
      <c r="GPL6" s="384"/>
      <c r="GPM6" s="384"/>
      <c r="GPN6" s="384"/>
      <c r="GPO6" s="384"/>
      <c r="GPP6" s="384"/>
      <c r="GPQ6" s="384"/>
      <c r="GPR6" s="384"/>
      <c r="GPS6" s="384"/>
      <c r="GPT6" s="384"/>
      <c r="GPU6" s="384"/>
      <c r="GPV6" s="384"/>
      <c r="GPW6" s="384"/>
      <c r="GPX6" s="384"/>
      <c r="GPY6" s="384"/>
      <c r="GPZ6" s="384"/>
      <c r="GQA6" s="384"/>
      <c r="GQB6" s="384"/>
      <c r="GQC6" s="384"/>
      <c r="GQD6" s="384"/>
      <c r="GQE6" s="384"/>
      <c r="GQF6" s="384"/>
      <c r="GQG6" s="384"/>
      <c r="GQH6" s="384"/>
      <c r="GQI6" s="384"/>
      <c r="GQJ6" s="384"/>
      <c r="GQK6" s="384"/>
      <c r="GQL6" s="384"/>
      <c r="GQM6" s="384"/>
      <c r="GQN6" s="384"/>
      <c r="GQO6" s="384"/>
      <c r="GQP6" s="384"/>
      <c r="GQQ6" s="384"/>
      <c r="GQR6" s="384"/>
      <c r="GQS6" s="384"/>
      <c r="GQT6" s="384"/>
      <c r="GQU6" s="384"/>
      <c r="GQV6" s="384"/>
      <c r="GQW6" s="384"/>
      <c r="GQX6" s="384"/>
      <c r="GQY6" s="384"/>
      <c r="GQZ6" s="384"/>
      <c r="GRA6" s="384"/>
      <c r="GRB6" s="384"/>
      <c r="GRC6" s="384"/>
      <c r="GRD6" s="384"/>
      <c r="GRE6" s="384"/>
      <c r="GRF6" s="384"/>
      <c r="GRG6" s="384"/>
      <c r="GRH6" s="384"/>
      <c r="GRI6" s="384"/>
      <c r="GRJ6" s="384"/>
      <c r="GRK6" s="384"/>
      <c r="GRL6" s="384"/>
      <c r="GRM6" s="384"/>
      <c r="GRN6" s="384"/>
      <c r="GRO6" s="384"/>
      <c r="GRP6" s="384"/>
      <c r="GRQ6" s="384"/>
      <c r="GRR6" s="384"/>
      <c r="GRS6" s="384"/>
      <c r="GRT6" s="384"/>
      <c r="GRU6" s="384"/>
      <c r="GRV6" s="384"/>
      <c r="GRW6" s="384"/>
      <c r="GRX6" s="384"/>
      <c r="GRY6" s="384"/>
      <c r="GRZ6" s="384"/>
      <c r="GSA6" s="384"/>
      <c r="GSB6" s="384"/>
      <c r="GSC6" s="384"/>
      <c r="GSD6" s="384"/>
      <c r="GSE6" s="384"/>
      <c r="GSF6" s="384"/>
      <c r="GSG6" s="384"/>
      <c r="GSH6" s="384"/>
      <c r="GSI6" s="384"/>
      <c r="GSJ6" s="384"/>
      <c r="GSK6" s="384"/>
      <c r="GSL6" s="384"/>
      <c r="GSM6" s="384"/>
      <c r="GSN6" s="384"/>
      <c r="GSO6" s="384"/>
      <c r="GSP6" s="384"/>
      <c r="GSQ6" s="384"/>
      <c r="GSR6" s="384"/>
      <c r="GSS6" s="384"/>
      <c r="GST6" s="384"/>
      <c r="GSU6" s="384"/>
      <c r="GSV6" s="384"/>
      <c r="GSW6" s="384"/>
      <c r="GSX6" s="384"/>
      <c r="GSY6" s="384"/>
      <c r="GSZ6" s="384"/>
      <c r="GTA6" s="384"/>
      <c r="GTB6" s="384"/>
      <c r="GTC6" s="384"/>
      <c r="GTD6" s="384"/>
      <c r="GTE6" s="384"/>
      <c r="GTF6" s="384"/>
      <c r="GTG6" s="384"/>
      <c r="GTH6" s="384"/>
      <c r="GTI6" s="384"/>
      <c r="GTJ6" s="384"/>
      <c r="GTK6" s="384"/>
      <c r="GTL6" s="384"/>
      <c r="GTM6" s="384"/>
      <c r="GTN6" s="384"/>
      <c r="GTO6" s="384"/>
      <c r="GTP6" s="384"/>
      <c r="GTQ6" s="384"/>
      <c r="GTR6" s="384"/>
      <c r="GTS6" s="384"/>
      <c r="GTT6" s="384"/>
      <c r="GTU6" s="384"/>
      <c r="GTV6" s="384"/>
      <c r="GTW6" s="384"/>
      <c r="GTX6" s="384"/>
      <c r="GTY6" s="384"/>
      <c r="GTZ6" s="384"/>
      <c r="GUA6" s="384"/>
      <c r="GUB6" s="384"/>
      <c r="GUC6" s="384"/>
      <c r="GUD6" s="384"/>
      <c r="GUE6" s="384"/>
      <c r="GUF6" s="384"/>
      <c r="GUG6" s="384"/>
      <c r="GUH6" s="384"/>
      <c r="GUI6" s="384"/>
      <c r="GUJ6" s="384"/>
      <c r="GUK6" s="384"/>
      <c r="GUL6" s="384"/>
      <c r="GUM6" s="384"/>
      <c r="GUN6" s="384"/>
      <c r="GUO6" s="384"/>
      <c r="GUP6" s="384"/>
      <c r="GUQ6" s="384"/>
      <c r="GUR6" s="384"/>
      <c r="GUS6" s="384"/>
      <c r="GUT6" s="384"/>
      <c r="GUU6" s="384"/>
      <c r="GUV6" s="384"/>
      <c r="GUW6" s="384"/>
      <c r="GUX6" s="384"/>
      <c r="GUY6" s="384"/>
      <c r="GUZ6" s="384"/>
      <c r="GVA6" s="384"/>
      <c r="GVB6" s="384"/>
      <c r="GVC6" s="384"/>
      <c r="GVD6" s="384"/>
      <c r="GVE6" s="384"/>
      <c r="GVF6" s="384"/>
      <c r="GVG6" s="384"/>
      <c r="GVH6" s="384"/>
      <c r="GVI6" s="384"/>
      <c r="GVJ6" s="384"/>
      <c r="GVK6" s="384"/>
      <c r="GVL6" s="384"/>
      <c r="GVM6" s="384"/>
      <c r="GVN6" s="384"/>
      <c r="GVO6" s="384"/>
      <c r="GVP6" s="384"/>
      <c r="GVQ6" s="384"/>
      <c r="GVR6" s="384"/>
      <c r="GVS6" s="384"/>
      <c r="GVT6" s="384"/>
      <c r="GVU6" s="384"/>
      <c r="GVV6" s="384"/>
      <c r="GVW6" s="384"/>
      <c r="GVX6" s="384"/>
      <c r="GVY6" s="384"/>
      <c r="GVZ6" s="384"/>
      <c r="GWA6" s="384"/>
      <c r="GWB6" s="384"/>
      <c r="GWC6" s="384"/>
      <c r="GWD6" s="384"/>
      <c r="GWE6" s="384"/>
      <c r="GWF6" s="384"/>
      <c r="GWG6" s="384"/>
      <c r="GWH6" s="384"/>
      <c r="GWI6" s="384"/>
      <c r="GWJ6" s="384"/>
      <c r="GWK6" s="384"/>
      <c r="GWL6" s="384"/>
      <c r="GWM6" s="384"/>
      <c r="GWN6" s="384"/>
      <c r="GWO6" s="384"/>
      <c r="GWP6" s="384"/>
      <c r="GWQ6" s="384"/>
      <c r="GWR6" s="384"/>
      <c r="GWS6" s="384"/>
      <c r="GWT6" s="384"/>
      <c r="GWU6" s="384"/>
      <c r="GWV6" s="384"/>
      <c r="GWW6" s="384"/>
      <c r="GWX6" s="384"/>
      <c r="GWY6" s="384"/>
      <c r="GWZ6" s="384"/>
      <c r="GXA6" s="384"/>
      <c r="GXB6" s="384"/>
      <c r="GXC6" s="384"/>
      <c r="GXD6" s="384"/>
      <c r="GXE6" s="384"/>
      <c r="GXF6" s="384"/>
      <c r="GXG6" s="384"/>
      <c r="GXH6" s="384"/>
      <c r="GXI6" s="384"/>
      <c r="GXJ6" s="384"/>
      <c r="GXK6" s="384"/>
      <c r="GXL6" s="384"/>
      <c r="GXM6" s="384"/>
      <c r="GXN6" s="384"/>
      <c r="GXO6" s="384"/>
      <c r="GXP6" s="384"/>
      <c r="GXQ6" s="384"/>
      <c r="GXR6" s="384"/>
      <c r="GXS6" s="384"/>
      <c r="GXT6" s="384"/>
      <c r="GXU6" s="384"/>
      <c r="GXV6" s="384"/>
      <c r="GXW6" s="384"/>
      <c r="GXX6" s="384"/>
      <c r="GXY6" s="384"/>
      <c r="GXZ6" s="384"/>
      <c r="GYA6" s="384"/>
      <c r="GYB6" s="384"/>
      <c r="GYC6" s="384"/>
      <c r="GYD6" s="384"/>
      <c r="GYE6" s="384"/>
      <c r="GYF6" s="384"/>
      <c r="GYG6" s="384"/>
      <c r="GYH6" s="384"/>
      <c r="GYI6" s="384"/>
      <c r="GYJ6" s="384"/>
      <c r="GYK6" s="384"/>
      <c r="GYL6" s="384"/>
      <c r="GYM6" s="384"/>
      <c r="GYN6" s="384"/>
      <c r="GYO6" s="384"/>
      <c r="GYP6" s="384"/>
      <c r="GYQ6" s="384"/>
      <c r="GYR6" s="384"/>
      <c r="GYS6" s="384"/>
      <c r="GYT6" s="384"/>
      <c r="GYU6" s="384"/>
      <c r="GYV6" s="384"/>
      <c r="GYW6" s="384"/>
      <c r="GYX6" s="384"/>
      <c r="GYY6" s="384"/>
      <c r="GYZ6" s="384"/>
      <c r="GZA6" s="384"/>
      <c r="GZB6" s="384"/>
      <c r="GZC6" s="384"/>
      <c r="GZD6" s="384"/>
      <c r="GZE6" s="384"/>
      <c r="GZF6" s="384"/>
      <c r="GZG6" s="384"/>
      <c r="GZH6" s="384"/>
      <c r="GZI6" s="384"/>
      <c r="GZJ6" s="384"/>
      <c r="GZK6" s="384"/>
      <c r="GZL6" s="384"/>
      <c r="GZM6" s="384"/>
      <c r="GZN6" s="384"/>
      <c r="GZO6" s="384"/>
      <c r="GZP6" s="384"/>
      <c r="GZQ6" s="384"/>
      <c r="GZR6" s="384"/>
      <c r="GZS6" s="384"/>
      <c r="GZT6" s="384"/>
      <c r="GZU6" s="384"/>
      <c r="GZV6" s="384"/>
      <c r="GZW6" s="384"/>
      <c r="GZX6" s="384"/>
      <c r="GZY6" s="384"/>
      <c r="GZZ6" s="384"/>
      <c r="HAA6" s="384"/>
      <c r="HAB6" s="384"/>
      <c r="HAC6" s="384"/>
      <c r="HAD6" s="384"/>
      <c r="HAE6" s="384"/>
      <c r="HAF6" s="384"/>
      <c r="HAG6" s="384"/>
      <c r="HAH6" s="384"/>
      <c r="HAI6" s="384"/>
      <c r="HAJ6" s="384"/>
      <c r="HAK6" s="384"/>
      <c r="HAL6" s="384"/>
      <c r="HAM6" s="384"/>
      <c r="HAN6" s="384"/>
      <c r="HAO6" s="384"/>
      <c r="HAP6" s="384"/>
      <c r="HAQ6" s="384"/>
      <c r="HAR6" s="384"/>
      <c r="HAS6" s="384"/>
      <c r="HAT6" s="384"/>
      <c r="HAU6" s="384"/>
      <c r="HAV6" s="384"/>
      <c r="HAW6" s="384"/>
      <c r="HAX6" s="384"/>
      <c r="HAY6" s="384"/>
      <c r="HAZ6" s="384"/>
      <c r="HBA6" s="384"/>
      <c r="HBB6" s="384"/>
      <c r="HBC6" s="384"/>
      <c r="HBD6" s="384"/>
      <c r="HBE6" s="384"/>
      <c r="HBF6" s="384"/>
      <c r="HBG6" s="384"/>
      <c r="HBH6" s="384"/>
      <c r="HBI6" s="384"/>
      <c r="HBJ6" s="384"/>
      <c r="HBK6" s="384"/>
      <c r="HBL6" s="384"/>
      <c r="HBM6" s="384"/>
      <c r="HBN6" s="384"/>
      <c r="HBO6" s="384"/>
      <c r="HBP6" s="384"/>
      <c r="HBQ6" s="384"/>
      <c r="HBR6" s="384"/>
      <c r="HBS6" s="384"/>
      <c r="HBT6" s="384"/>
      <c r="HBU6" s="384"/>
      <c r="HBV6" s="384"/>
      <c r="HBW6" s="384"/>
      <c r="HBX6" s="384"/>
      <c r="HBY6" s="384"/>
      <c r="HBZ6" s="384"/>
      <c r="HCA6" s="384"/>
      <c r="HCB6" s="384"/>
      <c r="HCC6" s="384"/>
      <c r="HCD6" s="384"/>
      <c r="HCE6" s="384"/>
      <c r="HCF6" s="384"/>
      <c r="HCG6" s="384"/>
      <c r="HCH6" s="384"/>
      <c r="HCI6" s="384"/>
      <c r="HCJ6" s="384"/>
      <c r="HCK6" s="384"/>
      <c r="HCL6" s="384"/>
      <c r="HCM6" s="384"/>
      <c r="HCN6" s="384"/>
      <c r="HCO6" s="384"/>
      <c r="HCP6" s="384"/>
      <c r="HCQ6" s="384"/>
      <c r="HCR6" s="384"/>
      <c r="HCS6" s="384"/>
      <c r="HCT6" s="384"/>
      <c r="HCU6" s="384"/>
      <c r="HCV6" s="384"/>
      <c r="HCW6" s="384"/>
      <c r="HCX6" s="384"/>
      <c r="HCY6" s="384"/>
      <c r="HCZ6" s="384"/>
      <c r="HDA6" s="384"/>
      <c r="HDB6" s="384"/>
      <c r="HDC6" s="384"/>
      <c r="HDD6" s="384"/>
      <c r="HDE6" s="384"/>
      <c r="HDF6" s="384"/>
      <c r="HDG6" s="384"/>
      <c r="HDH6" s="384"/>
      <c r="HDI6" s="384"/>
      <c r="HDJ6" s="384"/>
      <c r="HDK6" s="384"/>
      <c r="HDL6" s="384"/>
      <c r="HDM6" s="384"/>
      <c r="HDN6" s="384"/>
      <c r="HDO6" s="384"/>
      <c r="HDP6" s="384"/>
      <c r="HDQ6" s="384"/>
      <c r="HDR6" s="384"/>
      <c r="HDS6" s="384"/>
      <c r="HDT6" s="384"/>
      <c r="HDU6" s="384"/>
      <c r="HDV6" s="384"/>
      <c r="HDW6" s="384"/>
      <c r="HDX6" s="384"/>
      <c r="HDY6" s="384"/>
      <c r="HDZ6" s="384"/>
      <c r="HEA6" s="384"/>
      <c r="HEB6" s="384"/>
      <c r="HEC6" s="384"/>
      <c r="HED6" s="384"/>
      <c r="HEE6" s="384"/>
      <c r="HEF6" s="384"/>
      <c r="HEG6" s="384"/>
      <c r="HEH6" s="384"/>
      <c r="HEI6" s="384"/>
      <c r="HEJ6" s="384"/>
      <c r="HEK6" s="384"/>
      <c r="HEL6" s="384"/>
      <c r="HEM6" s="384"/>
      <c r="HEN6" s="384"/>
      <c r="HEO6" s="384"/>
      <c r="HEP6" s="384"/>
      <c r="HEQ6" s="384"/>
      <c r="HER6" s="384"/>
      <c r="HES6" s="384"/>
      <c r="HET6" s="384"/>
      <c r="HEU6" s="384"/>
      <c r="HEV6" s="384"/>
      <c r="HEW6" s="384"/>
      <c r="HEX6" s="384"/>
      <c r="HEY6" s="384"/>
      <c r="HEZ6" s="384"/>
      <c r="HFA6" s="384"/>
      <c r="HFB6" s="384"/>
      <c r="HFC6" s="384"/>
      <c r="HFD6" s="384"/>
      <c r="HFE6" s="384"/>
      <c r="HFF6" s="384"/>
      <c r="HFG6" s="384"/>
      <c r="HFH6" s="384"/>
      <c r="HFI6" s="384"/>
      <c r="HFJ6" s="384"/>
      <c r="HFK6" s="384"/>
      <c r="HFL6" s="384"/>
      <c r="HFM6" s="384"/>
      <c r="HFN6" s="384"/>
      <c r="HFO6" s="384"/>
      <c r="HFP6" s="384"/>
      <c r="HFQ6" s="384"/>
      <c r="HFR6" s="384"/>
      <c r="HFS6" s="384"/>
      <c r="HFT6" s="384"/>
      <c r="HFU6" s="384"/>
      <c r="HFV6" s="384"/>
      <c r="HFW6" s="384"/>
      <c r="HFX6" s="384"/>
      <c r="HFY6" s="384"/>
      <c r="HFZ6" s="384"/>
      <c r="HGA6" s="384"/>
      <c r="HGB6" s="384"/>
      <c r="HGC6" s="384"/>
      <c r="HGD6" s="384"/>
      <c r="HGE6" s="384"/>
      <c r="HGF6" s="384"/>
      <c r="HGG6" s="384"/>
      <c r="HGH6" s="384"/>
      <c r="HGI6" s="384"/>
      <c r="HGJ6" s="384"/>
      <c r="HGK6" s="384"/>
      <c r="HGL6" s="384"/>
      <c r="HGM6" s="384"/>
      <c r="HGN6" s="384"/>
      <c r="HGO6" s="384"/>
      <c r="HGP6" s="384"/>
      <c r="HGQ6" s="384"/>
      <c r="HGR6" s="384"/>
      <c r="HGS6" s="384"/>
      <c r="HGT6" s="384"/>
      <c r="HGU6" s="384"/>
      <c r="HGV6" s="384"/>
      <c r="HGW6" s="384"/>
      <c r="HGX6" s="384"/>
      <c r="HGY6" s="384"/>
      <c r="HGZ6" s="384"/>
      <c r="HHA6" s="384"/>
      <c r="HHB6" s="384"/>
      <c r="HHC6" s="384"/>
      <c r="HHD6" s="384"/>
      <c r="HHE6" s="384"/>
      <c r="HHF6" s="384"/>
      <c r="HHG6" s="384"/>
      <c r="HHH6" s="384"/>
      <c r="HHI6" s="384"/>
      <c r="HHJ6" s="384"/>
      <c r="HHK6" s="384"/>
      <c r="HHL6" s="384"/>
      <c r="HHM6" s="384"/>
      <c r="HHN6" s="384"/>
      <c r="HHO6" s="384"/>
      <c r="HHP6" s="384"/>
      <c r="HHQ6" s="384"/>
      <c r="HHR6" s="384"/>
      <c r="HHS6" s="384"/>
      <c r="HHT6" s="384"/>
      <c r="HHU6" s="384"/>
      <c r="HHV6" s="384"/>
      <c r="HHW6" s="384"/>
      <c r="HHX6" s="384"/>
      <c r="HHY6" s="384"/>
      <c r="HHZ6" s="384"/>
      <c r="HIA6" s="384"/>
      <c r="HIB6" s="384"/>
      <c r="HIC6" s="384"/>
      <c r="HID6" s="384"/>
      <c r="HIE6" s="384"/>
      <c r="HIF6" s="384"/>
      <c r="HIG6" s="384"/>
      <c r="HIH6" s="384"/>
      <c r="HII6" s="384"/>
      <c r="HIJ6" s="384"/>
      <c r="HIK6" s="384"/>
      <c r="HIL6" s="384"/>
      <c r="HIM6" s="384"/>
      <c r="HIN6" s="384"/>
      <c r="HIO6" s="384"/>
      <c r="HIP6" s="384"/>
      <c r="HIQ6" s="384"/>
      <c r="HIR6" s="384"/>
      <c r="HIS6" s="384"/>
      <c r="HIT6" s="384"/>
      <c r="HIU6" s="384"/>
      <c r="HIV6" s="384"/>
      <c r="HIW6" s="384"/>
      <c r="HIX6" s="384"/>
      <c r="HIY6" s="384"/>
      <c r="HIZ6" s="384"/>
      <c r="HJA6" s="384"/>
      <c r="HJB6" s="384"/>
      <c r="HJC6" s="384"/>
      <c r="HJD6" s="384"/>
      <c r="HJE6" s="384"/>
      <c r="HJF6" s="384"/>
      <c r="HJG6" s="384"/>
      <c r="HJH6" s="384"/>
      <c r="HJI6" s="384"/>
      <c r="HJJ6" s="384"/>
      <c r="HJK6" s="384"/>
      <c r="HJL6" s="384"/>
      <c r="HJM6" s="384"/>
      <c r="HJN6" s="384"/>
      <c r="HJO6" s="384"/>
      <c r="HJP6" s="384"/>
      <c r="HJQ6" s="384"/>
      <c r="HJR6" s="384"/>
      <c r="HJS6" s="384"/>
      <c r="HJT6" s="384"/>
      <c r="HJU6" s="384"/>
      <c r="HJV6" s="384"/>
      <c r="HJW6" s="384"/>
      <c r="HJX6" s="384"/>
      <c r="HJY6" s="384"/>
      <c r="HJZ6" s="384"/>
      <c r="HKA6" s="384"/>
      <c r="HKB6" s="384"/>
      <c r="HKC6" s="384"/>
      <c r="HKD6" s="384"/>
      <c r="HKE6" s="384"/>
      <c r="HKF6" s="384"/>
      <c r="HKG6" s="384"/>
      <c r="HKH6" s="384"/>
      <c r="HKI6" s="384"/>
      <c r="HKJ6" s="384"/>
      <c r="HKK6" s="384"/>
      <c r="HKL6" s="384"/>
      <c r="HKM6" s="384"/>
      <c r="HKN6" s="384"/>
      <c r="HKO6" s="384"/>
      <c r="HKP6" s="384"/>
      <c r="HKQ6" s="384"/>
      <c r="HKR6" s="384"/>
      <c r="HKS6" s="384"/>
      <c r="HKT6" s="384"/>
      <c r="HKU6" s="384"/>
      <c r="HKV6" s="384"/>
      <c r="HKW6" s="384"/>
      <c r="HKX6" s="384"/>
      <c r="HKY6" s="384"/>
      <c r="HKZ6" s="384"/>
      <c r="HLA6" s="384"/>
      <c r="HLB6" s="384"/>
      <c r="HLC6" s="384"/>
      <c r="HLD6" s="384"/>
      <c r="HLE6" s="384"/>
      <c r="HLF6" s="384"/>
      <c r="HLG6" s="384"/>
      <c r="HLH6" s="384"/>
      <c r="HLI6" s="384"/>
      <c r="HLJ6" s="384"/>
      <c r="HLK6" s="384"/>
      <c r="HLL6" s="384"/>
      <c r="HLM6" s="384"/>
      <c r="HLN6" s="384"/>
      <c r="HLO6" s="384"/>
      <c r="HLP6" s="384"/>
      <c r="HLQ6" s="384"/>
      <c r="HLR6" s="384"/>
      <c r="HLS6" s="384"/>
      <c r="HLT6" s="384"/>
      <c r="HLU6" s="384"/>
      <c r="HLV6" s="384"/>
      <c r="HLW6" s="384"/>
      <c r="HLX6" s="384"/>
      <c r="HLY6" s="384"/>
      <c r="HLZ6" s="384"/>
      <c r="HMA6" s="384"/>
      <c r="HMB6" s="384"/>
      <c r="HMC6" s="384"/>
      <c r="HMD6" s="384"/>
      <c r="HME6" s="384"/>
      <c r="HMF6" s="384"/>
      <c r="HMG6" s="384"/>
      <c r="HMH6" s="384"/>
      <c r="HMI6" s="384"/>
      <c r="HMJ6" s="384"/>
      <c r="HMK6" s="384"/>
      <c r="HML6" s="384"/>
      <c r="HMM6" s="384"/>
      <c r="HMN6" s="384"/>
      <c r="HMO6" s="384"/>
      <c r="HMP6" s="384"/>
      <c r="HMQ6" s="384"/>
      <c r="HMR6" s="384"/>
      <c r="HMS6" s="384"/>
      <c r="HMT6" s="384"/>
      <c r="HMU6" s="384"/>
      <c r="HMV6" s="384"/>
      <c r="HMW6" s="384"/>
      <c r="HMX6" s="384"/>
      <c r="HMY6" s="384"/>
      <c r="HMZ6" s="384"/>
      <c r="HNA6" s="384"/>
      <c r="HNB6" s="384"/>
      <c r="HNC6" s="384"/>
      <c r="HND6" s="384"/>
      <c r="HNE6" s="384"/>
      <c r="HNF6" s="384"/>
      <c r="HNG6" s="384"/>
      <c r="HNH6" s="384"/>
      <c r="HNI6" s="384"/>
      <c r="HNJ6" s="384"/>
      <c r="HNK6" s="384"/>
      <c r="HNL6" s="384"/>
      <c r="HNM6" s="384"/>
      <c r="HNN6" s="384"/>
      <c r="HNO6" s="384"/>
      <c r="HNP6" s="384"/>
      <c r="HNQ6" s="384"/>
      <c r="HNR6" s="384"/>
      <c r="HNS6" s="384"/>
      <c r="HNT6" s="384"/>
      <c r="HNU6" s="384"/>
      <c r="HNV6" s="384"/>
      <c r="HNW6" s="384"/>
      <c r="HNX6" s="384"/>
      <c r="HNY6" s="384"/>
      <c r="HNZ6" s="384"/>
      <c r="HOA6" s="384"/>
      <c r="HOB6" s="384"/>
      <c r="HOC6" s="384"/>
      <c r="HOD6" s="384"/>
      <c r="HOE6" s="384"/>
      <c r="HOF6" s="384"/>
      <c r="HOG6" s="384"/>
      <c r="HOH6" s="384"/>
      <c r="HOI6" s="384"/>
      <c r="HOJ6" s="384"/>
      <c r="HOK6" s="384"/>
      <c r="HOL6" s="384"/>
      <c r="HOM6" s="384"/>
      <c r="HON6" s="384"/>
      <c r="HOO6" s="384"/>
      <c r="HOP6" s="384"/>
      <c r="HOQ6" s="384"/>
      <c r="HOR6" s="384"/>
      <c r="HOS6" s="384"/>
      <c r="HOT6" s="384"/>
      <c r="HOU6" s="384"/>
      <c r="HOV6" s="384"/>
      <c r="HOW6" s="384"/>
      <c r="HOX6" s="384"/>
      <c r="HOY6" s="384"/>
      <c r="HOZ6" s="384"/>
      <c r="HPA6" s="384"/>
      <c r="HPB6" s="384"/>
      <c r="HPC6" s="384"/>
      <c r="HPD6" s="384"/>
      <c r="HPE6" s="384"/>
      <c r="HPF6" s="384"/>
      <c r="HPG6" s="384"/>
      <c r="HPH6" s="384"/>
      <c r="HPI6" s="384"/>
      <c r="HPJ6" s="384"/>
      <c r="HPK6" s="384"/>
      <c r="HPL6" s="384"/>
      <c r="HPM6" s="384"/>
      <c r="HPN6" s="384"/>
      <c r="HPO6" s="384"/>
      <c r="HPP6" s="384"/>
      <c r="HPQ6" s="384"/>
      <c r="HPR6" s="384"/>
      <c r="HPS6" s="384"/>
      <c r="HPT6" s="384"/>
      <c r="HPU6" s="384"/>
      <c r="HPV6" s="384"/>
      <c r="HPW6" s="384"/>
      <c r="HPX6" s="384"/>
      <c r="HPY6" s="384"/>
      <c r="HPZ6" s="384"/>
      <c r="HQA6" s="384"/>
      <c r="HQB6" s="384"/>
      <c r="HQC6" s="384"/>
      <c r="HQD6" s="384"/>
      <c r="HQE6" s="384"/>
      <c r="HQF6" s="384"/>
      <c r="HQG6" s="384"/>
      <c r="HQH6" s="384"/>
      <c r="HQI6" s="384"/>
      <c r="HQJ6" s="384"/>
      <c r="HQK6" s="384"/>
      <c r="HQL6" s="384"/>
      <c r="HQM6" s="384"/>
      <c r="HQN6" s="384"/>
      <c r="HQO6" s="384"/>
      <c r="HQP6" s="384"/>
      <c r="HQQ6" s="384"/>
      <c r="HQR6" s="384"/>
      <c r="HQS6" s="384"/>
      <c r="HQT6" s="384"/>
      <c r="HQU6" s="384"/>
      <c r="HQV6" s="384"/>
      <c r="HQW6" s="384"/>
      <c r="HQX6" s="384"/>
      <c r="HQY6" s="384"/>
      <c r="HQZ6" s="384"/>
      <c r="HRA6" s="384"/>
      <c r="HRB6" s="384"/>
      <c r="HRC6" s="384"/>
      <c r="HRD6" s="384"/>
      <c r="HRE6" s="384"/>
      <c r="HRF6" s="384"/>
      <c r="HRG6" s="384"/>
      <c r="HRH6" s="384"/>
      <c r="HRI6" s="384"/>
      <c r="HRJ6" s="384"/>
      <c r="HRK6" s="384"/>
      <c r="HRL6" s="384"/>
      <c r="HRM6" s="384"/>
      <c r="HRN6" s="384"/>
      <c r="HRO6" s="384"/>
      <c r="HRP6" s="384"/>
      <c r="HRQ6" s="384"/>
      <c r="HRR6" s="384"/>
      <c r="HRS6" s="384"/>
      <c r="HRT6" s="384"/>
      <c r="HRU6" s="384"/>
      <c r="HRV6" s="384"/>
      <c r="HRW6" s="384"/>
      <c r="HRX6" s="384"/>
      <c r="HRY6" s="384"/>
      <c r="HRZ6" s="384"/>
      <c r="HSA6" s="384"/>
      <c r="HSB6" s="384"/>
      <c r="HSC6" s="384"/>
      <c r="HSD6" s="384"/>
      <c r="HSE6" s="384"/>
      <c r="HSF6" s="384"/>
      <c r="HSG6" s="384"/>
      <c r="HSH6" s="384"/>
      <c r="HSI6" s="384"/>
      <c r="HSJ6" s="384"/>
      <c r="HSK6" s="384"/>
      <c r="HSL6" s="384"/>
      <c r="HSM6" s="384"/>
      <c r="HSN6" s="384"/>
      <c r="HSO6" s="384"/>
      <c r="HSP6" s="384"/>
      <c r="HSQ6" s="384"/>
      <c r="HSR6" s="384"/>
      <c r="HSS6" s="384"/>
      <c r="HST6" s="384"/>
      <c r="HSU6" s="384"/>
      <c r="HSV6" s="384"/>
      <c r="HSW6" s="384"/>
      <c r="HSX6" s="384"/>
      <c r="HSY6" s="384"/>
      <c r="HSZ6" s="384"/>
      <c r="HTA6" s="384"/>
      <c r="HTB6" s="384"/>
      <c r="HTC6" s="384"/>
      <c r="HTD6" s="384"/>
      <c r="HTE6" s="384"/>
      <c r="HTF6" s="384"/>
      <c r="HTG6" s="384"/>
      <c r="HTH6" s="384"/>
      <c r="HTI6" s="384"/>
      <c r="HTJ6" s="384"/>
      <c r="HTK6" s="384"/>
      <c r="HTL6" s="384"/>
      <c r="HTM6" s="384"/>
      <c r="HTN6" s="384"/>
      <c r="HTO6" s="384"/>
      <c r="HTP6" s="384"/>
      <c r="HTQ6" s="384"/>
      <c r="HTR6" s="384"/>
      <c r="HTS6" s="384"/>
      <c r="HTT6" s="384"/>
      <c r="HTU6" s="384"/>
      <c r="HTV6" s="384"/>
      <c r="HTW6" s="384"/>
      <c r="HTX6" s="384"/>
      <c r="HTY6" s="384"/>
      <c r="HTZ6" s="384"/>
      <c r="HUA6" s="384"/>
      <c r="HUB6" s="384"/>
      <c r="HUC6" s="384"/>
      <c r="HUD6" s="384"/>
      <c r="HUE6" s="384"/>
      <c r="HUF6" s="384"/>
      <c r="HUG6" s="384"/>
      <c r="HUH6" s="384"/>
      <c r="HUI6" s="384"/>
      <c r="HUJ6" s="384"/>
      <c r="HUK6" s="384"/>
      <c r="HUL6" s="384"/>
      <c r="HUM6" s="384"/>
      <c r="HUN6" s="384"/>
      <c r="HUO6" s="384"/>
      <c r="HUP6" s="384"/>
      <c r="HUQ6" s="384"/>
      <c r="HUR6" s="384"/>
      <c r="HUS6" s="384"/>
      <c r="HUT6" s="384"/>
      <c r="HUU6" s="384"/>
      <c r="HUV6" s="384"/>
      <c r="HUW6" s="384"/>
      <c r="HUX6" s="384"/>
      <c r="HUY6" s="384"/>
      <c r="HUZ6" s="384"/>
      <c r="HVA6" s="384"/>
      <c r="HVB6" s="384"/>
      <c r="HVC6" s="384"/>
      <c r="HVD6" s="384"/>
      <c r="HVE6" s="384"/>
      <c r="HVF6" s="384"/>
      <c r="HVG6" s="384"/>
      <c r="HVH6" s="384"/>
      <c r="HVI6" s="384"/>
      <c r="HVJ6" s="384"/>
      <c r="HVK6" s="384"/>
      <c r="HVL6" s="384"/>
      <c r="HVM6" s="384"/>
      <c r="HVN6" s="384"/>
      <c r="HVO6" s="384"/>
      <c r="HVP6" s="384"/>
      <c r="HVQ6" s="384"/>
      <c r="HVR6" s="384"/>
      <c r="HVS6" s="384"/>
      <c r="HVT6" s="384"/>
      <c r="HVU6" s="384"/>
      <c r="HVV6" s="384"/>
      <c r="HVW6" s="384"/>
      <c r="HVX6" s="384"/>
      <c r="HVY6" s="384"/>
      <c r="HVZ6" s="384"/>
      <c r="HWA6" s="384"/>
      <c r="HWB6" s="384"/>
      <c r="HWC6" s="384"/>
      <c r="HWD6" s="384"/>
      <c r="HWE6" s="384"/>
      <c r="HWF6" s="384"/>
      <c r="HWG6" s="384"/>
      <c r="HWH6" s="384"/>
      <c r="HWI6" s="384"/>
      <c r="HWJ6" s="384"/>
      <c r="HWK6" s="384"/>
      <c r="HWL6" s="384"/>
      <c r="HWM6" s="384"/>
      <c r="HWN6" s="384"/>
      <c r="HWO6" s="384"/>
      <c r="HWP6" s="384"/>
      <c r="HWQ6" s="384"/>
      <c r="HWR6" s="384"/>
      <c r="HWS6" s="384"/>
      <c r="HWT6" s="384"/>
      <c r="HWU6" s="384"/>
      <c r="HWV6" s="384"/>
      <c r="HWW6" s="384"/>
      <c r="HWX6" s="384"/>
      <c r="HWY6" s="384"/>
      <c r="HWZ6" s="384"/>
      <c r="HXA6" s="384"/>
      <c r="HXB6" s="384"/>
      <c r="HXC6" s="384"/>
      <c r="HXD6" s="384"/>
      <c r="HXE6" s="384"/>
      <c r="HXF6" s="384"/>
      <c r="HXG6" s="384"/>
      <c r="HXH6" s="384"/>
      <c r="HXI6" s="384"/>
      <c r="HXJ6" s="384"/>
      <c r="HXK6" s="384"/>
      <c r="HXL6" s="384"/>
      <c r="HXM6" s="384"/>
      <c r="HXN6" s="384"/>
      <c r="HXO6" s="384"/>
      <c r="HXP6" s="384"/>
      <c r="HXQ6" s="384"/>
      <c r="HXR6" s="384"/>
      <c r="HXS6" s="384"/>
      <c r="HXT6" s="384"/>
      <c r="HXU6" s="384"/>
      <c r="HXV6" s="384"/>
      <c r="HXW6" s="384"/>
      <c r="HXX6" s="384"/>
      <c r="HXY6" s="384"/>
      <c r="HXZ6" s="384"/>
      <c r="HYA6" s="384"/>
      <c r="HYB6" s="384"/>
      <c r="HYC6" s="384"/>
      <c r="HYD6" s="384"/>
      <c r="HYE6" s="384"/>
      <c r="HYF6" s="384"/>
      <c r="HYG6" s="384"/>
      <c r="HYH6" s="384"/>
      <c r="HYI6" s="384"/>
      <c r="HYJ6" s="384"/>
      <c r="HYK6" s="384"/>
      <c r="HYL6" s="384"/>
      <c r="HYM6" s="384"/>
      <c r="HYN6" s="384"/>
      <c r="HYO6" s="384"/>
      <c r="HYP6" s="384"/>
      <c r="HYQ6" s="384"/>
      <c r="HYR6" s="384"/>
      <c r="HYS6" s="384"/>
      <c r="HYT6" s="384"/>
      <c r="HYU6" s="384"/>
      <c r="HYV6" s="384"/>
      <c r="HYW6" s="384"/>
      <c r="HYX6" s="384"/>
      <c r="HYY6" s="384"/>
      <c r="HYZ6" s="384"/>
      <c r="HZA6" s="384"/>
      <c r="HZB6" s="384"/>
      <c r="HZC6" s="384"/>
      <c r="HZD6" s="384"/>
      <c r="HZE6" s="384"/>
      <c r="HZF6" s="384"/>
      <c r="HZG6" s="384"/>
      <c r="HZH6" s="384"/>
      <c r="HZI6" s="384"/>
      <c r="HZJ6" s="384"/>
      <c r="HZK6" s="384"/>
      <c r="HZL6" s="384"/>
      <c r="HZM6" s="384"/>
      <c r="HZN6" s="384"/>
      <c r="HZO6" s="384"/>
      <c r="HZP6" s="384"/>
      <c r="HZQ6" s="384"/>
      <c r="HZR6" s="384"/>
      <c r="HZS6" s="384"/>
      <c r="HZT6" s="384"/>
      <c r="HZU6" s="384"/>
      <c r="HZV6" s="384"/>
      <c r="HZW6" s="384"/>
      <c r="HZX6" s="384"/>
      <c r="HZY6" s="384"/>
      <c r="HZZ6" s="384"/>
      <c r="IAA6" s="384"/>
      <c r="IAB6" s="384"/>
      <c r="IAC6" s="384"/>
      <c r="IAD6" s="384"/>
      <c r="IAE6" s="384"/>
      <c r="IAF6" s="384"/>
      <c r="IAG6" s="384"/>
      <c r="IAH6" s="384"/>
      <c r="IAI6" s="384"/>
      <c r="IAJ6" s="384"/>
      <c r="IAK6" s="384"/>
      <c r="IAL6" s="384"/>
      <c r="IAM6" s="384"/>
      <c r="IAN6" s="384"/>
      <c r="IAO6" s="384"/>
      <c r="IAP6" s="384"/>
      <c r="IAQ6" s="384"/>
      <c r="IAR6" s="384"/>
      <c r="IAS6" s="384"/>
      <c r="IAT6" s="384"/>
      <c r="IAU6" s="384"/>
      <c r="IAV6" s="384"/>
      <c r="IAW6" s="384"/>
      <c r="IAX6" s="384"/>
      <c r="IAY6" s="384"/>
      <c r="IAZ6" s="384"/>
      <c r="IBA6" s="384"/>
      <c r="IBB6" s="384"/>
      <c r="IBC6" s="384"/>
      <c r="IBD6" s="384"/>
      <c r="IBE6" s="384"/>
      <c r="IBF6" s="384"/>
      <c r="IBG6" s="384"/>
      <c r="IBH6" s="384"/>
      <c r="IBI6" s="384"/>
      <c r="IBJ6" s="384"/>
      <c r="IBK6" s="384"/>
      <c r="IBL6" s="384"/>
      <c r="IBM6" s="384"/>
      <c r="IBN6" s="384"/>
      <c r="IBO6" s="384"/>
      <c r="IBP6" s="384"/>
      <c r="IBQ6" s="384"/>
      <c r="IBR6" s="384"/>
      <c r="IBS6" s="384"/>
      <c r="IBT6" s="384"/>
      <c r="IBU6" s="384"/>
      <c r="IBV6" s="384"/>
      <c r="IBW6" s="384"/>
      <c r="IBX6" s="384"/>
      <c r="IBY6" s="384"/>
      <c r="IBZ6" s="384"/>
      <c r="ICA6" s="384"/>
      <c r="ICB6" s="384"/>
      <c r="ICC6" s="384"/>
      <c r="ICD6" s="384"/>
      <c r="ICE6" s="384"/>
      <c r="ICF6" s="384"/>
      <c r="ICG6" s="384"/>
      <c r="ICH6" s="384"/>
      <c r="ICI6" s="384"/>
      <c r="ICJ6" s="384"/>
      <c r="ICK6" s="384"/>
      <c r="ICL6" s="384"/>
      <c r="ICM6" s="384"/>
      <c r="ICN6" s="384"/>
      <c r="ICO6" s="384"/>
      <c r="ICP6" s="384"/>
      <c r="ICQ6" s="384"/>
      <c r="ICR6" s="384"/>
      <c r="ICS6" s="384"/>
      <c r="ICT6" s="384"/>
      <c r="ICU6" s="384"/>
      <c r="ICV6" s="384"/>
      <c r="ICW6" s="384"/>
      <c r="ICX6" s="384"/>
      <c r="ICY6" s="384"/>
      <c r="ICZ6" s="384"/>
      <c r="IDA6" s="384"/>
      <c r="IDB6" s="384"/>
      <c r="IDC6" s="384"/>
      <c r="IDD6" s="384"/>
      <c r="IDE6" s="384"/>
      <c r="IDF6" s="384"/>
      <c r="IDG6" s="384"/>
      <c r="IDH6" s="384"/>
      <c r="IDI6" s="384"/>
      <c r="IDJ6" s="384"/>
      <c r="IDK6" s="384"/>
      <c r="IDL6" s="384"/>
      <c r="IDM6" s="384"/>
      <c r="IDN6" s="384"/>
      <c r="IDO6" s="384"/>
      <c r="IDP6" s="384"/>
      <c r="IDQ6" s="384"/>
      <c r="IDR6" s="384"/>
      <c r="IDS6" s="384"/>
      <c r="IDT6" s="384"/>
      <c r="IDU6" s="384"/>
      <c r="IDV6" s="384"/>
      <c r="IDW6" s="384"/>
      <c r="IDX6" s="384"/>
      <c r="IDY6" s="384"/>
      <c r="IDZ6" s="384"/>
      <c r="IEA6" s="384"/>
      <c r="IEB6" s="384"/>
      <c r="IEC6" s="384"/>
      <c r="IED6" s="384"/>
      <c r="IEE6" s="384"/>
      <c r="IEF6" s="384"/>
      <c r="IEG6" s="384"/>
      <c r="IEH6" s="384"/>
      <c r="IEI6" s="384"/>
      <c r="IEJ6" s="384"/>
      <c r="IEK6" s="384"/>
      <c r="IEL6" s="384"/>
      <c r="IEM6" s="384"/>
      <c r="IEN6" s="384"/>
      <c r="IEO6" s="384"/>
      <c r="IEP6" s="384"/>
      <c r="IEQ6" s="384"/>
      <c r="IER6" s="384"/>
      <c r="IES6" s="384"/>
      <c r="IET6" s="384"/>
      <c r="IEU6" s="384"/>
      <c r="IEV6" s="384"/>
      <c r="IEW6" s="384"/>
      <c r="IEX6" s="384"/>
      <c r="IEY6" s="384"/>
      <c r="IEZ6" s="384"/>
      <c r="IFA6" s="384"/>
      <c r="IFB6" s="384"/>
      <c r="IFC6" s="384"/>
      <c r="IFD6" s="384"/>
      <c r="IFE6" s="384"/>
      <c r="IFF6" s="384"/>
      <c r="IFG6" s="384"/>
      <c r="IFH6" s="384"/>
      <c r="IFI6" s="384"/>
      <c r="IFJ6" s="384"/>
      <c r="IFK6" s="384"/>
      <c r="IFL6" s="384"/>
      <c r="IFM6" s="384"/>
      <c r="IFN6" s="384"/>
      <c r="IFO6" s="384"/>
      <c r="IFP6" s="384"/>
      <c r="IFQ6" s="384"/>
      <c r="IFR6" s="384"/>
      <c r="IFS6" s="384"/>
      <c r="IFT6" s="384"/>
      <c r="IFU6" s="384"/>
      <c r="IFV6" s="384"/>
      <c r="IFW6" s="384"/>
      <c r="IFX6" s="384"/>
      <c r="IFY6" s="384"/>
      <c r="IFZ6" s="384"/>
      <c r="IGA6" s="384"/>
      <c r="IGB6" s="384"/>
      <c r="IGC6" s="384"/>
      <c r="IGD6" s="384"/>
      <c r="IGE6" s="384"/>
      <c r="IGF6" s="384"/>
      <c r="IGG6" s="384"/>
      <c r="IGH6" s="384"/>
      <c r="IGI6" s="384"/>
      <c r="IGJ6" s="384"/>
      <c r="IGK6" s="384"/>
      <c r="IGL6" s="384"/>
      <c r="IGM6" s="384"/>
      <c r="IGN6" s="384"/>
      <c r="IGO6" s="384"/>
      <c r="IGP6" s="384"/>
      <c r="IGQ6" s="384"/>
      <c r="IGR6" s="384"/>
      <c r="IGS6" s="384"/>
      <c r="IGT6" s="384"/>
      <c r="IGU6" s="384"/>
      <c r="IGV6" s="384"/>
      <c r="IGW6" s="384"/>
      <c r="IGX6" s="384"/>
      <c r="IGY6" s="384"/>
      <c r="IGZ6" s="384"/>
      <c r="IHA6" s="384"/>
      <c r="IHB6" s="384"/>
      <c r="IHC6" s="384"/>
      <c r="IHD6" s="384"/>
      <c r="IHE6" s="384"/>
      <c r="IHF6" s="384"/>
      <c r="IHG6" s="384"/>
      <c r="IHH6" s="384"/>
      <c r="IHI6" s="384"/>
      <c r="IHJ6" s="384"/>
      <c r="IHK6" s="384"/>
      <c r="IHL6" s="384"/>
      <c r="IHM6" s="384"/>
      <c r="IHN6" s="384"/>
      <c r="IHO6" s="384"/>
      <c r="IHP6" s="384"/>
      <c r="IHQ6" s="384"/>
      <c r="IHR6" s="384"/>
      <c r="IHS6" s="384"/>
      <c r="IHT6" s="384"/>
      <c r="IHU6" s="384"/>
      <c r="IHV6" s="384"/>
      <c r="IHW6" s="384"/>
      <c r="IHX6" s="384"/>
      <c r="IHY6" s="384"/>
      <c r="IHZ6" s="384"/>
      <c r="IIA6" s="384"/>
      <c r="IIB6" s="384"/>
      <c r="IIC6" s="384"/>
      <c r="IID6" s="384"/>
      <c r="IIE6" s="384"/>
      <c r="IIF6" s="384"/>
      <c r="IIG6" s="384"/>
      <c r="IIH6" s="384"/>
      <c r="III6" s="384"/>
      <c r="IIJ6" s="384"/>
      <c r="IIK6" s="384"/>
      <c r="IIL6" s="384"/>
      <c r="IIM6" s="384"/>
      <c r="IIN6" s="384"/>
      <c r="IIO6" s="384"/>
      <c r="IIP6" s="384"/>
      <c r="IIQ6" s="384"/>
      <c r="IIR6" s="384"/>
      <c r="IIS6" s="384"/>
      <c r="IIT6" s="384"/>
      <c r="IIU6" s="384"/>
      <c r="IIV6" s="384"/>
      <c r="IIW6" s="384"/>
      <c r="IIX6" s="384"/>
      <c r="IIY6" s="384"/>
      <c r="IIZ6" s="384"/>
      <c r="IJA6" s="384"/>
      <c r="IJB6" s="384"/>
      <c r="IJC6" s="384"/>
      <c r="IJD6" s="384"/>
      <c r="IJE6" s="384"/>
      <c r="IJF6" s="384"/>
      <c r="IJG6" s="384"/>
      <c r="IJH6" s="384"/>
      <c r="IJI6" s="384"/>
      <c r="IJJ6" s="384"/>
      <c r="IJK6" s="384"/>
      <c r="IJL6" s="384"/>
      <c r="IJM6" s="384"/>
      <c r="IJN6" s="384"/>
      <c r="IJO6" s="384"/>
      <c r="IJP6" s="384"/>
      <c r="IJQ6" s="384"/>
      <c r="IJR6" s="384"/>
      <c r="IJS6" s="384"/>
      <c r="IJT6" s="384"/>
      <c r="IJU6" s="384"/>
      <c r="IJV6" s="384"/>
      <c r="IJW6" s="384"/>
      <c r="IJX6" s="384"/>
      <c r="IJY6" s="384"/>
      <c r="IJZ6" s="384"/>
      <c r="IKA6" s="384"/>
      <c r="IKB6" s="384"/>
      <c r="IKC6" s="384"/>
      <c r="IKD6" s="384"/>
      <c r="IKE6" s="384"/>
      <c r="IKF6" s="384"/>
      <c r="IKG6" s="384"/>
      <c r="IKH6" s="384"/>
      <c r="IKI6" s="384"/>
      <c r="IKJ6" s="384"/>
      <c r="IKK6" s="384"/>
      <c r="IKL6" s="384"/>
      <c r="IKM6" s="384"/>
      <c r="IKN6" s="384"/>
      <c r="IKO6" s="384"/>
      <c r="IKP6" s="384"/>
      <c r="IKQ6" s="384"/>
      <c r="IKR6" s="384"/>
      <c r="IKS6" s="384"/>
      <c r="IKT6" s="384"/>
      <c r="IKU6" s="384"/>
      <c r="IKV6" s="384"/>
      <c r="IKW6" s="384"/>
      <c r="IKX6" s="384"/>
      <c r="IKY6" s="384"/>
      <c r="IKZ6" s="384"/>
      <c r="ILA6" s="384"/>
      <c r="ILB6" s="384"/>
      <c r="ILC6" s="384"/>
      <c r="ILD6" s="384"/>
      <c r="ILE6" s="384"/>
      <c r="ILF6" s="384"/>
      <c r="ILG6" s="384"/>
      <c r="ILH6" s="384"/>
      <c r="ILI6" s="384"/>
      <c r="ILJ6" s="384"/>
      <c r="ILK6" s="384"/>
      <c r="ILL6" s="384"/>
      <c r="ILM6" s="384"/>
      <c r="ILN6" s="384"/>
      <c r="ILO6" s="384"/>
      <c r="ILP6" s="384"/>
      <c r="ILQ6" s="384"/>
      <c r="ILR6" s="384"/>
      <c r="ILS6" s="384"/>
      <c r="ILT6" s="384"/>
      <c r="ILU6" s="384"/>
      <c r="ILV6" s="384"/>
      <c r="ILW6" s="384"/>
      <c r="ILX6" s="384"/>
      <c r="ILY6" s="384"/>
      <c r="ILZ6" s="384"/>
      <c r="IMA6" s="384"/>
      <c r="IMB6" s="384"/>
      <c r="IMC6" s="384"/>
      <c r="IMD6" s="384"/>
      <c r="IME6" s="384"/>
      <c r="IMF6" s="384"/>
      <c r="IMG6" s="384"/>
      <c r="IMH6" s="384"/>
      <c r="IMI6" s="384"/>
      <c r="IMJ6" s="384"/>
      <c r="IMK6" s="384"/>
      <c r="IML6" s="384"/>
      <c r="IMM6" s="384"/>
      <c r="IMN6" s="384"/>
      <c r="IMO6" s="384"/>
      <c r="IMP6" s="384"/>
      <c r="IMQ6" s="384"/>
      <c r="IMR6" s="384"/>
      <c r="IMS6" s="384"/>
      <c r="IMT6" s="384"/>
      <c r="IMU6" s="384"/>
      <c r="IMV6" s="384"/>
      <c r="IMW6" s="384"/>
      <c r="IMX6" s="384"/>
      <c r="IMY6" s="384"/>
      <c r="IMZ6" s="384"/>
      <c r="INA6" s="384"/>
      <c r="INB6" s="384"/>
      <c r="INC6" s="384"/>
      <c r="IND6" s="384"/>
      <c r="INE6" s="384"/>
      <c r="INF6" s="384"/>
      <c r="ING6" s="384"/>
      <c r="INH6" s="384"/>
      <c r="INI6" s="384"/>
      <c r="INJ6" s="384"/>
      <c r="INK6" s="384"/>
      <c r="INL6" s="384"/>
      <c r="INM6" s="384"/>
      <c r="INN6" s="384"/>
      <c r="INO6" s="384"/>
      <c r="INP6" s="384"/>
      <c r="INQ6" s="384"/>
      <c r="INR6" s="384"/>
      <c r="INS6" s="384"/>
      <c r="INT6" s="384"/>
      <c r="INU6" s="384"/>
      <c r="INV6" s="384"/>
      <c r="INW6" s="384"/>
      <c r="INX6" s="384"/>
      <c r="INY6" s="384"/>
      <c r="INZ6" s="384"/>
      <c r="IOA6" s="384"/>
      <c r="IOB6" s="384"/>
      <c r="IOC6" s="384"/>
      <c r="IOD6" s="384"/>
      <c r="IOE6" s="384"/>
      <c r="IOF6" s="384"/>
      <c r="IOG6" s="384"/>
      <c r="IOH6" s="384"/>
      <c r="IOI6" s="384"/>
      <c r="IOJ6" s="384"/>
      <c r="IOK6" s="384"/>
      <c r="IOL6" s="384"/>
      <c r="IOM6" s="384"/>
      <c r="ION6" s="384"/>
      <c r="IOO6" s="384"/>
      <c r="IOP6" s="384"/>
      <c r="IOQ6" s="384"/>
      <c r="IOR6" s="384"/>
      <c r="IOS6" s="384"/>
      <c r="IOT6" s="384"/>
      <c r="IOU6" s="384"/>
      <c r="IOV6" s="384"/>
      <c r="IOW6" s="384"/>
      <c r="IOX6" s="384"/>
      <c r="IOY6" s="384"/>
      <c r="IOZ6" s="384"/>
      <c r="IPA6" s="384"/>
      <c r="IPB6" s="384"/>
      <c r="IPC6" s="384"/>
      <c r="IPD6" s="384"/>
      <c r="IPE6" s="384"/>
      <c r="IPF6" s="384"/>
      <c r="IPG6" s="384"/>
      <c r="IPH6" s="384"/>
      <c r="IPI6" s="384"/>
      <c r="IPJ6" s="384"/>
      <c r="IPK6" s="384"/>
      <c r="IPL6" s="384"/>
      <c r="IPM6" s="384"/>
      <c r="IPN6" s="384"/>
      <c r="IPO6" s="384"/>
      <c r="IPP6" s="384"/>
      <c r="IPQ6" s="384"/>
      <c r="IPR6" s="384"/>
      <c r="IPS6" s="384"/>
      <c r="IPT6" s="384"/>
      <c r="IPU6" s="384"/>
      <c r="IPV6" s="384"/>
      <c r="IPW6" s="384"/>
      <c r="IPX6" s="384"/>
      <c r="IPY6" s="384"/>
      <c r="IPZ6" s="384"/>
      <c r="IQA6" s="384"/>
      <c r="IQB6" s="384"/>
      <c r="IQC6" s="384"/>
      <c r="IQD6" s="384"/>
      <c r="IQE6" s="384"/>
      <c r="IQF6" s="384"/>
      <c r="IQG6" s="384"/>
      <c r="IQH6" s="384"/>
      <c r="IQI6" s="384"/>
      <c r="IQJ6" s="384"/>
      <c r="IQK6" s="384"/>
      <c r="IQL6" s="384"/>
      <c r="IQM6" s="384"/>
      <c r="IQN6" s="384"/>
      <c r="IQO6" s="384"/>
      <c r="IQP6" s="384"/>
      <c r="IQQ6" s="384"/>
      <c r="IQR6" s="384"/>
      <c r="IQS6" s="384"/>
      <c r="IQT6" s="384"/>
      <c r="IQU6" s="384"/>
      <c r="IQV6" s="384"/>
      <c r="IQW6" s="384"/>
      <c r="IQX6" s="384"/>
      <c r="IQY6" s="384"/>
      <c r="IQZ6" s="384"/>
      <c r="IRA6" s="384"/>
      <c r="IRB6" s="384"/>
      <c r="IRC6" s="384"/>
      <c r="IRD6" s="384"/>
      <c r="IRE6" s="384"/>
      <c r="IRF6" s="384"/>
      <c r="IRG6" s="384"/>
      <c r="IRH6" s="384"/>
      <c r="IRI6" s="384"/>
      <c r="IRJ6" s="384"/>
      <c r="IRK6" s="384"/>
      <c r="IRL6" s="384"/>
      <c r="IRM6" s="384"/>
      <c r="IRN6" s="384"/>
      <c r="IRO6" s="384"/>
      <c r="IRP6" s="384"/>
      <c r="IRQ6" s="384"/>
      <c r="IRR6" s="384"/>
      <c r="IRS6" s="384"/>
      <c r="IRT6" s="384"/>
      <c r="IRU6" s="384"/>
      <c r="IRV6" s="384"/>
      <c r="IRW6" s="384"/>
      <c r="IRX6" s="384"/>
      <c r="IRY6" s="384"/>
      <c r="IRZ6" s="384"/>
      <c r="ISA6" s="384"/>
      <c r="ISB6" s="384"/>
      <c r="ISC6" s="384"/>
      <c r="ISD6" s="384"/>
      <c r="ISE6" s="384"/>
      <c r="ISF6" s="384"/>
      <c r="ISG6" s="384"/>
      <c r="ISH6" s="384"/>
      <c r="ISI6" s="384"/>
      <c r="ISJ6" s="384"/>
      <c r="ISK6" s="384"/>
      <c r="ISL6" s="384"/>
      <c r="ISM6" s="384"/>
      <c r="ISN6" s="384"/>
      <c r="ISO6" s="384"/>
      <c r="ISP6" s="384"/>
      <c r="ISQ6" s="384"/>
      <c r="ISR6" s="384"/>
      <c r="ISS6" s="384"/>
      <c r="IST6" s="384"/>
      <c r="ISU6" s="384"/>
      <c r="ISV6" s="384"/>
      <c r="ISW6" s="384"/>
      <c r="ISX6" s="384"/>
      <c r="ISY6" s="384"/>
      <c r="ISZ6" s="384"/>
      <c r="ITA6" s="384"/>
      <c r="ITB6" s="384"/>
      <c r="ITC6" s="384"/>
      <c r="ITD6" s="384"/>
      <c r="ITE6" s="384"/>
      <c r="ITF6" s="384"/>
      <c r="ITG6" s="384"/>
      <c r="ITH6" s="384"/>
      <c r="ITI6" s="384"/>
      <c r="ITJ6" s="384"/>
      <c r="ITK6" s="384"/>
      <c r="ITL6" s="384"/>
      <c r="ITM6" s="384"/>
      <c r="ITN6" s="384"/>
      <c r="ITO6" s="384"/>
      <c r="ITP6" s="384"/>
      <c r="ITQ6" s="384"/>
      <c r="ITR6" s="384"/>
      <c r="ITS6" s="384"/>
      <c r="ITT6" s="384"/>
      <c r="ITU6" s="384"/>
      <c r="ITV6" s="384"/>
      <c r="ITW6" s="384"/>
      <c r="ITX6" s="384"/>
      <c r="ITY6" s="384"/>
      <c r="ITZ6" s="384"/>
      <c r="IUA6" s="384"/>
      <c r="IUB6" s="384"/>
      <c r="IUC6" s="384"/>
      <c r="IUD6" s="384"/>
      <c r="IUE6" s="384"/>
      <c r="IUF6" s="384"/>
      <c r="IUG6" s="384"/>
      <c r="IUH6" s="384"/>
      <c r="IUI6" s="384"/>
      <c r="IUJ6" s="384"/>
      <c r="IUK6" s="384"/>
      <c r="IUL6" s="384"/>
      <c r="IUM6" s="384"/>
      <c r="IUN6" s="384"/>
      <c r="IUO6" s="384"/>
      <c r="IUP6" s="384"/>
      <c r="IUQ6" s="384"/>
      <c r="IUR6" s="384"/>
      <c r="IUS6" s="384"/>
      <c r="IUT6" s="384"/>
      <c r="IUU6" s="384"/>
      <c r="IUV6" s="384"/>
      <c r="IUW6" s="384"/>
      <c r="IUX6" s="384"/>
      <c r="IUY6" s="384"/>
      <c r="IUZ6" s="384"/>
      <c r="IVA6" s="384"/>
      <c r="IVB6" s="384"/>
      <c r="IVC6" s="384"/>
      <c r="IVD6" s="384"/>
      <c r="IVE6" s="384"/>
      <c r="IVF6" s="384"/>
      <c r="IVG6" s="384"/>
      <c r="IVH6" s="384"/>
      <c r="IVI6" s="384"/>
      <c r="IVJ6" s="384"/>
      <c r="IVK6" s="384"/>
      <c r="IVL6" s="384"/>
      <c r="IVM6" s="384"/>
      <c r="IVN6" s="384"/>
      <c r="IVO6" s="384"/>
      <c r="IVP6" s="384"/>
      <c r="IVQ6" s="384"/>
      <c r="IVR6" s="384"/>
      <c r="IVS6" s="384"/>
      <c r="IVT6" s="384"/>
      <c r="IVU6" s="384"/>
      <c r="IVV6" s="384"/>
      <c r="IVW6" s="384"/>
      <c r="IVX6" s="384"/>
      <c r="IVY6" s="384"/>
      <c r="IVZ6" s="384"/>
      <c r="IWA6" s="384"/>
      <c r="IWB6" s="384"/>
      <c r="IWC6" s="384"/>
      <c r="IWD6" s="384"/>
      <c r="IWE6" s="384"/>
      <c r="IWF6" s="384"/>
      <c r="IWG6" s="384"/>
      <c r="IWH6" s="384"/>
      <c r="IWI6" s="384"/>
      <c r="IWJ6" s="384"/>
      <c r="IWK6" s="384"/>
      <c r="IWL6" s="384"/>
      <c r="IWM6" s="384"/>
      <c r="IWN6" s="384"/>
      <c r="IWO6" s="384"/>
      <c r="IWP6" s="384"/>
      <c r="IWQ6" s="384"/>
      <c r="IWR6" s="384"/>
      <c r="IWS6" s="384"/>
      <c r="IWT6" s="384"/>
      <c r="IWU6" s="384"/>
      <c r="IWV6" s="384"/>
      <c r="IWW6" s="384"/>
      <c r="IWX6" s="384"/>
      <c r="IWY6" s="384"/>
      <c r="IWZ6" s="384"/>
      <c r="IXA6" s="384"/>
      <c r="IXB6" s="384"/>
      <c r="IXC6" s="384"/>
      <c r="IXD6" s="384"/>
      <c r="IXE6" s="384"/>
      <c r="IXF6" s="384"/>
      <c r="IXG6" s="384"/>
      <c r="IXH6" s="384"/>
      <c r="IXI6" s="384"/>
      <c r="IXJ6" s="384"/>
      <c r="IXK6" s="384"/>
      <c r="IXL6" s="384"/>
      <c r="IXM6" s="384"/>
      <c r="IXN6" s="384"/>
      <c r="IXO6" s="384"/>
      <c r="IXP6" s="384"/>
      <c r="IXQ6" s="384"/>
      <c r="IXR6" s="384"/>
      <c r="IXS6" s="384"/>
      <c r="IXT6" s="384"/>
      <c r="IXU6" s="384"/>
      <c r="IXV6" s="384"/>
      <c r="IXW6" s="384"/>
      <c r="IXX6" s="384"/>
      <c r="IXY6" s="384"/>
      <c r="IXZ6" s="384"/>
      <c r="IYA6" s="384"/>
      <c r="IYB6" s="384"/>
      <c r="IYC6" s="384"/>
      <c r="IYD6" s="384"/>
      <c r="IYE6" s="384"/>
      <c r="IYF6" s="384"/>
      <c r="IYG6" s="384"/>
      <c r="IYH6" s="384"/>
      <c r="IYI6" s="384"/>
      <c r="IYJ6" s="384"/>
      <c r="IYK6" s="384"/>
      <c r="IYL6" s="384"/>
      <c r="IYM6" s="384"/>
      <c r="IYN6" s="384"/>
      <c r="IYO6" s="384"/>
      <c r="IYP6" s="384"/>
      <c r="IYQ6" s="384"/>
      <c r="IYR6" s="384"/>
      <c r="IYS6" s="384"/>
      <c r="IYT6" s="384"/>
      <c r="IYU6" s="384"/>
      <c r="IYV6" s="384"/>
      <c r="IYW6" s="384"/>
      <c r="IYX6" s="384"/>
      <c r="IYY6" s="384"/>
      <c r="IYZ6" s="384"/>
      <c r="IZA6" s="384"/>
      <c r="IZB6" s="384"/>
      <c r="IZC6" s="384"/>
      <c r="IZD6" s="384"/>
      <c r="IZE6" s="384"/>
      <c r="IZF6" s="384"/>
      <c r="IZG6" s="384"/>
      <c r="IZH6" s="384"/>
      <c r="IZI6" s="384"/>
      <c r="IZJ6" s="384"/>
      <c r="IZK6" s="384"/>
      <c r="IZL6" s="384"/>
      <c r="IZM6" s="384"/>
      <c r="IZN6" s="384"/>
      <c r="IZO6" s="384"/>
      <c r="IZP6" s="384"/>
      <c r="IZQ6" s="384"/>
      <c r="IZR6" s="384"/>
      <c r="IZS6" s="384"/>
      <c r="IZT6" s="384"/>
      <c r="IZU6" s="384"/>
      <c r="IZV6" s="384"/>
      <c r="IZW6" s="384"/>
      <c r="IZX6" s="384"/>
      <c r="IZY6" s="384"/>
      <c r="IZZ6" s="384"/>
      <c r="JAA6" s="384"/>
      <c r="JAB6" s="384"/>
      <c r="JAC6" s="384"/>
      <c r="JAD6" s="384"/>
      <c r="JAE6" s="384"/>
      <c r="JAF6" s="384"/>
      <c r="JAG6" s="384"/>
      <c r="JAH6" s="384"/>
      <c r="JAI6" s="384"/>
      <c r="JAJ6" s="384"/>
      <c r="JAK6" s="384"/>
      <c r="JAL6" s="384"/>
      <c r="JAM6" s="384"/>
      <c r="JAN6" s="384"/>
      <c r="JAO6" s="384"/>
      <c r="JAP6" s="384"/>
      <c r="JAQ6" s="384"/>
      <c r="JAR6" s="384"/>
      <c r="JAS6" s="384"/>
      <c r="JAT6" s="384"/>
      <c r="JAU6" s="384"/>
      <c r="JAV6" s="384"/>
      <c r="JAW6" s="384"/>
      <c r="JAX6" s="384"/>
      <c r="JAY6" s="384"/>
      <c r="JAZ6" s="384"/>
      <c r="JBA6" s="384"/>
      <c r="JBB6" s="384"/>
      <c r="JBC6" s="384"/>
      <c r="JBD6" s="384"/>
      <c r="JBE6" s="384"/>
      <c r="JBF6" s="384"/>
      <c r="JBG6" s="384"/>
      <c r="JBH6" s="384"/>
      <c r="JBI6" s="384"/>
      <c r="JBJ6" s="384"/>
      <c r="JBK6" s="384"/>
      <c r="JBL6" s="384"/>
      <c r="JBM6" s="384"/>
      <c r="JBN6" s="384"/>
      <c r="JBO6" s="384"/>
      <c r="JBP6" s="384"/>
      <c r="JBQ6" s="384"/>
      <c r="JBR6" s="384"/>
      <c r="JBS6" s="384"/>
      <c r="JBT6" s="384"/>
      <c r="JBU6" s="384"/>
      <c r="JBV6" s="384"/>
      <c r="JBW6" s="384"/>
      <c r="JBX6" s="384"/>
      <c r="JBY6" s="384"/>
      <c r="JBZ6" s="384"/>
      <c r="JCA6" s="384"/>
      <c r="JCB6" s="384"/>
      <c r="JCC6" s="384"/>
      <c r="JCD6" s="384"/>
      <c r="JCE6" s="384"/>
      <c r="JCF6" s="384"/>
      <c r="JCG6" s="384"/>
      <c r="JCH6" s="384"/>
      <c r="JCI6" s="384"/>
      <c r="JCJ6" s="384"/>
      <c r="JCK6" s="384"/>
      <c r="JCL6" s="384"/>
      <c r="JCM6" s="384"/>
      <c r="JCN6" s="384"/>
      <c r="JCO6" s="384"/>
      <c r="JCP6" s="384"/>
      <c r="JCQ6" s="384"/>
      <c r="JCR6" s="384"/>
      <c r="JCS6" s="384"/>
      <c r="JCT6" s="384"/>
      <c r="JCU6" s="384"/>
      <c r="JCV6" s="384"/>
      <c r="JCW6" s="384"/>
      <c r="JCX6" s="384"/>
      <c r="JCY6" s="384"/>
      <c r="JCZ6" s="384"/>
      <c r="JDA6" s="384"/>
      <c r="JDB6" s="384"/>
      <c r="JDC6" s="384"/>
      <c r="JDD6" s="384"/>
      <c r="JDE6" s="384"/>
      <c r="JDF6" s="384"/>
      <c r="JDG6" s="384"/>
      <c r="JDH6" s="384"/>
      <c r="JDI6" s="384"/>
      <c r="JDJ6" s="384"/>
      <c r="JDK6" s="384"/>
      <c r="JDL6" s="384"/>
      <c r="JDM6" s="384"/>
      <c r="JDN6" s="384"/>
      <c r="JDO6" s="384"/>
      <c r="JDP6" s="384"/>
      <c r="JDQ6" s="384"/>
      <c r="JDR6" s="384"/>
      <c r="JDS6" s="384"/>
      <c r="JDT6" s="384"/>
      <c r="JDU6" s="384"/>
      <c r="JDV6" s="384"/>
      <c r="JDW6" s="384"/>
      <c r="JDX6" s="384"/>
      <c r="JDY6" s="384"/>
      <c r="JDZ6" s="384"/>
      <c r="JEA6" s="384"/>
      <c r="JEB6" s="384"/>
      <c r="JEC6" s="384"/>
      <c r="JED6" s="384"/>
      <c r="JEE6" s="384"/>
      <c r="JEF6" s="384"/>
      <c r="JEG6" s="384"/>
      <c r="JEH6" s="384"/>
      <c r="JEI6" s="384"/>
      <c r="JEJ6" s="384"/>
      <c r="JEK6" s="384"/>
      <c r="JEL6" s="384"/>
      <c r="JEM6" s="384"/>
      <c r="JEN6" s="384"/>
      <c r="JEO6" s="384"/>
      <c r="JEP6" s="384"/>
      <c r="JEQ6" s="384"/>
      <c r="JER6" s="384"/>
      <c r="JES6" s="384"/>
      <c r="JET6" s="384"/>
      <c r="JEU6" s="384"/>
      <c r="JEV6" s="384"/>
      <c r="JEW6" s="384"/>
      <c r="JEX6" s="384"/>
      <c r="JEY6" s="384"/>
      <c r="JEZ6" s="384"/>
      <c r="JFA6" s="384"/>
      <c r="JFB6" s="384"/>
      <c r="JFC6" s="384"/>
      <c r="JFD6" s="384"/>
      <c r="JFE6" s="384"/>
      <c r="JFF6" s="384"/>
      <c r="JFG6" s="384"/>
      <c r="JFH6" s="384"/>
      <c r="JFI6" s="384"/>
      <c r="JFJ6" s="384"/>
      <c r="JFK6" s="384"/>
      <c r="JFL6" s="384"/>
      <c r="JFM6" s="384"/>
      <c r="JFN6" s="384"/>
      <c r="JFO6" s="384"/>
      <c r="JFP6" s="384"/>
      <c r="JFQ6" s="384"/>
      <c r="JFR6" s="384"/>
      <c r="JFS6" s="384"/>
      <c r="JFT6" s="384"/>
      <c r="JFU6" s="384"/>
      <c r="JFV6" s="384"/>
      <c r="JFW6" s="384"/>
      <c r="JFX6" s="384"/>
      <c r="JFY6" s="384"/>
      <c r="JFZ6" s="384"/>
      <c r="JGA6" s="384"/>
      <c r="JGB6" s="384"/>
      <c r="JGC6" s="384"/>
      <c r="JGD6" s="384"/>
      <c r="JGE6" s="384"/>
      <c r="JGF6" s="384"/>
      <c r="JGG6" s="384"/>
      <c r="JGH6" s="384"/>
      <c r="JGI6" s="384"/>
      <c r="JGJ6" s="384"/>
      <c r="JGK6" s="384"/>
      <c r="JGL6" s="384"/>
      <c r="JGM6" s="384"/>
      <c r="JGN6" s="384"/>
      <c r="JGO6" s="384"/>
      <c r="JGP6" s="384"/>
      <c r="JGQ6" s="384"/>
      <c r="JGR6" s="384"/>
      <c r="JGS6" s="384"/>
      <c r="JGT6" s="384"/>
      <c r="JGU6" s="384"/>
      <c r="JGV6" s="384"/>
      <c r="JGW6" s="384"/>
      <c r="JGX6" s="384"/>
      <c r="JGY6" s="384"/>
      <c r="JGZ6" s="384"/>
      <c r="JHA6" s="384"/>
      <c r="JHB6" s="384"/>
      <c r="JHC6" s="384"/>
      <c r="JHD6" s="384"/>
      <c r="JHE6" s="384"/>
      <c r="JHF6" s="384"/>
      <c r="JHG6" s="384"/>
      <c r="JHH6" s="384"/>
      <c r="JHI6" s="384"/>
      <c r="JHJ6" s="384"/>
      <c r="JHK6" s="384"/>
      <c r="JHL6" s="384"/>
      <c r="JHM6" s="384"/>
      <c r="JHN6" s="384"/>
      <c r="JHO6" s="384"/>
      <c r="JHP6" s="384"/>
      <c r="JHQ6" s="384"/>
      <c r="JHR6" s="384"/>
      <c r="JHS6" s="384"/>
      <c r="JHT6" s="384"/>
      <c r="JHU6" s="384"/>
      <c r="JHV6" s="384"/>
      <c r="JHW6" s="384"/>
      <c r="JHX6" s="384"/>
      <c r="JHY6" s="384"/>
      <c r="JHZ6" s="384"/>
      <c r="JIA6" s="384"/>
      <c r="JIB6" s="384"/>
      <c r="JIC6" s="384"/>
      <c r="JID6" s="384"/>
      <c r="JIE6" s="384"/>
      <c r="JIF6" s="384"/>
      <c r="JIG6" s="384"/>
      <c r="JIH6" s="384"/>
      <c r="JII6" s="384"/>
      <c r="JIJ6" s="384"/>
      <c r="JIK6" s="384"/>
      <c r="JIL6" s="384"/>
      <c r="JIM6" s="384"/>
      <c r="JIN6" s="384"/>
      <c r="JIO6" s="384"/>
      <c r="JIP6" s="384"/>
      <c r="JIQ6" s="384"/>
      <c r="JIR6" s="384"/>
      <c r="JIS6" s="384"/>
      <c r="JIT6" s="384"/>
      <c r="JIU6" s="384"/>
      <c r="JIV6" s="384"/>
      <c r="JIW6" s="384"/>
      <c r="JIX6" s="384"/>
      <c r="JIY6" s="384"/>
      <c r="JIZ6" s="384"/>
      <c r="JJA6" s="384"/>
      <c r="JJB6" s="384"/>
      <c r="JJC6" s="384"/>
      <c r="JJD6" s="384"/>
      <c r="JJE6" s="384"/>
      <c r="JJF6" s="384"/>
      <c r="JJG6" s="384"/>
      <c r="JJH6" s="384"/>
      <c r="JJI6" s="384"/>
      <c r="JJJ6" s="384"/>
      <c r="JJK6" s="384"/>
      <c r="JJL6" s="384"/>
      <c r="JJM6" s="384"/>
      <c r="JJN6" s="384"/>
      <c r="JJO6" s="384"/>
      <c r="JJP6" s="384"/>
      <c r="JJQ6" s="384"/>
      <c r="JJR6" s="384"/>
      <c r="JJS6" s="384"/>
      <c r="JJT6" s="384"/>
      <c r="JJU6" s="384"/>
      <c r="JJV6" s="384"/>
      <c r="JJW6" s="384"/>
      <c r="JJX6" s="384"/>
      <c r="JJY6" s="384"/>
      <c r="JJZ6" s="384"/>
      <c r="JKA6" s="384"/>
      <c r="JKB6" s="384"/>
      <c r="JKC6" s="384"/>
      <c r="JKD6" s="384"/>
      <c r="JKE6" s="384"/>
      <c r="JKF6" s="384"/>
      <c r="JKG6" s="384"/>
      <c r="JKH6" s="384"/>
      <c r="JKI6" s="384"/>
      <c r="JKJ6" s="384"/>
      <c r="JKK6" s="384"/>
      <c r="JKL6" s="384"/>
      <c r="JKM6" s="384"/>
      <c r="JKN6" s="384"/>
      <c r="JKO6" s="384"/>
      <c r="JKP6" s="384"/>
      <c r="JKQ6" s="384"/>
      <c r="JKR6" s="384"/>
      <c r="JKS6" s="384"/>
      <c r="JKT6" s="384"/>
      <c r="JKU6" s="384"/>
      <c r="JKV6" s="384"/>
      <c r="JKW6" s="384"/>
      <c r="JKX6" s="384"/>
      <c r="JKY6" s="384"/>
      <c r="JKZ6" s="384"/>
      <c r="JLA6" s="384"/>
      <c r="JLB6" s="384"/>
      <c r="JLC6" s="384"/>
      <c r="JLD6" s="384"/>
      <c r="JLE6" s="384"/>
      <c r="JLF6" s="384"/>
      <c r="JLG6" s="384"/>
      <c r="JLH6" s="384"/>
      <c r="JLI6" s="384"/>
      <c r="JLJ6" s="384"/>
      <c r="JLK6" s="384"/>
      <c r="JLL6" s="384"/>
      <c r="JLM6" s="384"/>
      <c r="JLN6" s="384"/>
      <c r="JLO6" s="384"/>
      <c r="JLP6" s="384"/>
      <c r="JLQ6" s="384"/>
      <c r="JLR6" s="384"/>
      <c r="JLS6" s="384"/>
      <c r="JLT6" s="384"/>
      <c r="JLU6" s="384"/>
      <c r="JLV6" s="384"/>
      <c r="JLW6" s="384"/>
      <c r="JLX6" s="384"/>
      <c r="JLY6" s="384"/>
      <c r="JLZ6" s="384"/>
      <c r="JMA6" s="384"/>
      <c r="JMB6" s="384"/>
      <c r="JMC6" s="384"/>
      <c r="JMD6" s="384"/>
      <c r="JME6" s="384"/>
      <c r="JMF6" s="384"/>
      <c r="JMG6" s="384"/>
      <c r="JMH6" s="384"/>
      <c r="JMI6" s="384"/>
      <c r="JMJ6" s="384"/>
      <c r="JMK6" s="384"/>
      <c r="JML6" s="384"/>
      <c r="JMM6" s="384"/>
      <c r="JMN6" s="384"/>
      <c r="JMO6" s="384"/>
      <c r="JMP6" s="384"/>
      <c r="JMQ6" s="384"/>
      <c r="JMR6" s="384"/>
      <c r="JMS6" s="384"/>
      <c r="JMT6" s="384"/>
      <c r="JMU6" s="384"/>
      <c r="JMV6" s="384"/>
      <c r="JMW6" s="384"/>
      <c r="JMX6" s="384"/>
      <c r="JMY6" s="384"/>
      <c r="JMZ6" s="384"/>
      <c r="JNA6" s="384"/>
      <c r="JNB6" s="384"/>
      <c r="JNC6" s="384"/>
      <c r="JND6" s="384"/>
      <c r="JNE6" s="384"/>
      <c r="JNF6" s="384"/>
      <c r="JNG6" s="384"/>
      <c r="JNH6" s="384"/>
      <c r="JNI6" s="384"/>
      <c r="JNJ6" s="384"/>
      <c r="JNK6" s="384"/>
      <c r="JNL6" s="384"/>
      <c r="JNM6" s="384"/>
      <c r="JNN6" s="384"/>
      <c r="JNO6" s="384"/>
      <c r="JNP6" s="384"/>
      <c r="JNQ6" s="384"/>
      <c r="JNR6" s="384"/>
      <c r="JNS6" s="384"/>
      <c r="JNT6" s="384"/>
      <c r="JNU6" s="384"/>
      <c r="JNV6" s="384"/>
      <c r="JNW6" s="384"/>
      <c r="JNX6" s="384"/>
      <c r="JNY6" s="384"/>
      <c r="JNZ6" s="384"/>
      <c r="JOA6" s="384"/>
      <c r="JOB6" s="384"/>
      <c r="JOC6" s="384"/>
      <c r="JOD6" s="384"/>
      <c r="JOE6" s="384"/>
      <c r="JOF6" s="384"/>
      <c r="JOG6" s="384"/>
      <c r="JOH6" s="384"/>
      <c r="JOI6" s="384"/>
      <c r="JOJ6" s="384"/>
      <c r="JOK6" s="384"/>
      <c r="JOL6" s="384"/>
      <c r="JOM6" s="384"/>
      <c r="JON6" s="384"/>
      <c r="JOO6" s="384"/>
      <c r="JOP6" s="384"/>
      <c r="JOQ6" s="384"/>
      <c r="JOR6" s="384"/>
      <c r="JOS6" s="384"/>
      <c r="JOT6" s="384"/>
      <c r="JOU6" s="384"/>
      <c r="JOV6" s="384"/>
      <c r="JOW6" s="384"/>
      <c r="JOX6" s="384"/>
      <c r="JOY6" s="384"/>
      <c r="JOZ6" s="384"/>
      <c r="JPA6" s="384"/>
      <c r="JPB6" s="384"/>
      <c r="JPC6" s="384"/>
      <c r="JPD6" s="384"/>
      <c r="JPE6" s="384"/>
      <c r="JPF6" s="384"/>
      <c r="JPG6" s="384"/>
      <c r="JPH6" s="384"/>
      <c r="JPI6" s="384"/>
      <c r="JPJ6" s="384"/>
      <c r="JPK6" s="384"/>
      <c r="JPL6" s="384"/>
      <c r="JPM6" s="384"/>
      <c r="JPN6" s="384"/>
      <c r="JPO6" s="384"/>
      <c r="JPP6" s="384"/>
      <c r="JPQ6" s="384"/>
      <c r="JPR6" s="384"/>
      <c r="JPS6" s="384"/>
      <c r="JPT6" s="384"/>
      <c r="JPU6" s="384"/>
      <c r="JPV6" s="384"/>
      <c r="JPW6" s="384"/>
      <c r="JPX6" s="384"/>
      <c r="JPY6" s="384"/>
      <c r="JPZ6" s="384"/>
      <c r="JQA6" s="384"/>
      <c r="JQB6" s="384"/>
      <c r="JQC6" s="384"/>
      <c r="JQD6" s="384"/>
      <c r="JQE6" s="384"/>
      <c r="JQF6" s="384"/>
      <c r="JQG6" s="384"/>
      <c r="JQH6" s="384"/>
      <c r="JQI6" s="384"/>
      <c r="JQJ6" s="384"/>
      <c r="JQK6" s="384"/>
      <c r="JQL6" s="384"/>
      <c r="JQM6" s="384"/>
      <c r="JQN6" s="384"/>
      <c r="JQO6" s="384"/>
      <c r="JQP6" s="384"/>
      <c r="JQQ6" s="384"/>
      <c r="JQR6" s="384"/>
      <c r="JQS6" s="384"/>
      <c r="JQT6" s="384"/>
      <c r="JQU6" s="384"/>
      <c r="JQV6" s="384"/>
      <c r="JQW6" s="384"/>
      <c r="JQX6" s="384"/>
      <c r="JQY6" s="384"/>
      <c r="JQZ6" s="384"/>
      <c r="JRA6" s="384"/>
      <c r="JRB6" s="384"/>
      <c r="JRC6" s="384"/>
      <c r="JRD6" s="384"/>
      <c r="JRE6" s="384"/>
      <c r="JRF6" s="384"/>
      <c r="JRG6" s="384"/>
      <c r="JRH6" s="384"/>
      <c r="JRI6" s="384"/>
      <c r="JRJ6" s="384"/>
      <c r="JRK6" s="384"/>
      <c r="JRL6" s="384"/>
      <c r="JRM6" s="384"/>
      <c r="JRN6" s="384"/>
      <c r="JRO6" s="384"/>
      <c r="JRP6" s="384"/>
      <c r="JRQ6" s="384"/>
      <c r="JRR6" s="384"/>
      <c r="JRS6" s="384"/>
      <c r="JRT6" s="384"/>
      <c r="JRU6" s="384"/>
      <c r="JRV6" s="384"/>
      <c r="JRW6" s="384"/>
      <c r="JRX6" s="384"/>
      <c r="JRY6" s="384"/>
      <c r="JRZ6" s="384"/>
      <c r="JSA6" s="384"/>
      <c r="JSB6" s="384"/>
      <c r="JSC6" s="384"/>
      <c r="JSD6" s="384"/>
      <c r="JSE6" s="384"/>
      <c r="JSF6" s="384"/>
      <c r="JSG6" s="384"/>
      <c r="JSH6" s="384"/>
      <c r="JSI6" s="384"/>
      <c r="JSJ6" s="384"/>
      <c r="JSK6" s="384"/>
      <c r="JSL6" s="384"/>
      <c r="JSM6" s="384"/>
      <c r="JSN6" s="384"/>
      <c r="JSO6" s="384"/>
      <c r="JSP6" s="384"/>
      <c r="JSQ6" s="384"/>
      <c r="JSR6" s="384"/>
      <c r="JSS6" s="384"/>
      <c r="JST6" s="384"/>
      <c r="JSU6" s="384"/>
      <c r="JSV6" s="384"/>
      <c r="JSW6" s="384"/>
      <c r="JSX6" s="384"/>
      <c r="JSY6" s="384"/>
      <c r="JSZ6" s="384"/>
      <c r="JTA6" s="384"/>
      <c r="JTB6" s="384"/>
      <c r="JTC6" s="384"/>
      <c r="JTD6" s="384"/>
      <c r="JTE6" s="384"/>
      <c r="JTF6" s="384"/>
      <c r="JTG6" s="384"/>
      <c r="JTH6" s="384"/>
      <c r="JTI6" s="384"/>
      <c r="JTJ6" s="384"/>
      <c r="JTK6" s="384"/>
      <c r="JTL6" s="384"/>
      <c r="JTM6" s="384"/>
      <c r="JTN6" s="384"/>
      <c r="JTO6" s="384"/>
      <c r="JTP6" s="384"/>
      <c r="JTQ6" s="384"/>
      <c r="JTR6" s="384"/>
      <c r="JTS6" s="384"/>
      <c r="JTT6" s="384"/>
      <c r="JTU6" s="384"/>
      <c r="JTV6" s="384"/>
      <c r="JTW6" s="384"/>
      <c r="JTX6" s="384"/>
      <c r="JTY6" s="384"/>
      <c r="JTZ6" s="384"/>
      <c r="JUA6" s="384"/>
      <c r="JUB6" s="384"/>
      <c r="JUC6" s="384"/>
      <c r="JUD6" s="384"/>
      <c r="JUE6" s="384"/>
      <c r="JUF6" s="384"/>
      <c r="JUG6" s="384"/>
      <c r="JUH6" s="384"/>
      <c r="JUI6" s="384"/>
      <c r="JUJ6" s="384"/>
      <c r="JUK6" s="384"/>
      <c r="JUL6" s="384"/>
      <c r="JUM6" s="384"/>
      <c r="JUN6" s="384"/>
      <c r="JUO6" s="384"/>
      <c r="JUP6" s="384"/>
      <c r="JUQ6" s="384"/>
      <c r="JUR6" s="384"/>
      <c r="JUS6" s="384"/>
      <c r="JUT6" s="384"/>
      <c r="JUU6" s="384"/>
      <c r="JUV6" s="384"/>
      <c r="JUW6" s="384"/>
      <c r="JUX6" s="384"/>
      <c r="JUY6" s="384"/>
      <c r="JUZ6" s="384"/>
      <c r="JVA6" s="384"/>
      <c r="JVB6" s="384"/>
      <c r="JVC6" s="384"/>
      <c r="JVD6" s="384"/>
      <c r="JVE6" s="384"/>
      <c r="JVF6" s="384"/>
      <c r="JVG6" s="384"/>
      <c r="JVH6" s="384"/>
      <c r="JVI6" s="384"/>
      <c r="JVJ6" s="384"/>
      <c r="JVK6" s="384"/>
      <c r="JVL6" s="384"/>
      <c r="JVM6" s="384"/>
      <c r="JVN6" s="384"/>
      <c r="JVO6" s="384"/>
      <c r="JVP6" s="384"/>
      <c r="JVQ6" s="384"/>
      <c r="JVR6" s="384"/>
      <c r="JVS6" s="384"/>
      <c r="JVT6" s="384"/>
      <c r="JVU6" s="384"/>
      <c r="JVV6" s="384"/>
      <c r="JVW6" s="384"/>
      <c r="JVX6" s="384"/>
      <c r="JVY6" s="384"/>
      <c r="JVZ6" s="384"/>
      <c r="JWA6" s="384"/>
      <c r="JWB6" s="384"/>
      <c r="JWC6" s="384"/>
      <c r="JWD6" s="384"/>
      <c r="JWE6" s="384"/>
      <c r="JWF6" s="384"/>
      <c r="JWG6" s="384"/>
      <c r="JWH6" s="384"/>
      <c r="JWI6" s="384"/>
      <c r="JWJ6" s="384"/>
      <c r="JWK6" s="384"/>
      <c r="JWL6" s="384"/>
      <c r="JWM6" s="384"/>
      <c r="JWN6" s="384"/>
      <c r="JWO6" s="384"/>
      <c r="JWP6" s="384"/>
      <c r="JWQ6" s="384"/>
      <c r="JWR6" s="384"/>
      <c r="JWS6" s="384"/>
      <c r="JWT6" s="384"/>
      <c r="JWU6" s="384"/>
      <c r="JWV6" s="384"/>
      <c r="JWW6" s="384"/>
      <c r="JWX6" s="384"/>
      <c r="JWY6" s="384"/>
      <c r="JWZ6" s="384"/>
      <c r="JXA6" s="384"/>
      <c r="JXB6" s="384"/>
      <c r="JXC6" s="384"/>
      <c r="JXD6" s="384"/>
      <c r="JXE6" s="384"/>
      <c r="JXF6" s="384"/>
      <c r="JXG6" s="384"/>
      <c r="JXH6" s="384"/>
      <c r="JXI6" s="384"/>
      <c r="JXJ6" s="384"/>
      <c r="JXK6" s="384"/>
      <c r="JXL6" s="384"/>
      <c r="JXM6" s="384"/>
      <c r="JXN6" s="384"/>
      <c r="JXO6" s="384"/>
      <c r="JXP6" s="384"/>
      <c r="JXQ6" s="384"/>
      <c r="JXR6" s="384"/>
      <c r="JXS6" s="384"/>
      <c r="JXT6" s="384"/>
      <c r="JXU6" s="384"/>
      <c r="JXV6" s="384"/>
      <c r="JXW6" s="384"/>
      <c r="JXX6" s="384"/>
      <c r="JXY6" s="384"/>
      <c r="JXZ6" s="384"/>
      <c r="JYA6" s="384"/>
      <c r="JYB6" s="384"/>
      <c r="JYC6" s="384"/>
      <c r="JYD6" s="384"/>
      <c r="JYE6" s="384"/>
      <c r="JYF6" s="384"/>
      <c r="JYG6" s="384"/>
      <c r="JYH6" s="384"/>
      <c r="JYI6" s="384"/>
      <c r="JYJ6" s="384"/>
      <c r="JYK6" s="384"/>
      <c r="JYL6" s="384"/>
      <c r="JYM6" s="384"/>
      <c r="JYN6" s="384"/>
      <c r="JYO6" s="384"/>
      <c r="JYP6" s="384"/>
      <c r="JYQ6" s="384"/>
      <c r="JYR6" s="384"/>
      <c r="JYS6" s="384"/>
      <c r="JYT6" s="384"/>
      <c r="JYU6" s="384"/>
      <c r="JYV6" s="384"/>
      <c r="JYW6" s="384"/>
      <c r="JYX6" s="384"/>
      <c r="JYY6" s="384"/>
      <c r="JYZ6" s="384"/>
      <c r="JZA6" s="384"/>
      <c r="JZB6" s="384"/>
      <c r="JZC6" s="384"/>
      <c r="JZD6" s="384"/>
      <c r="JZE6" s="384"/>
      <c r="JZF6" s="384"/>
      <c r="JZG6" s="384"/>
      <c r="JZH6" s="384"/>
      <c r="JZI6" s="384"/>
      <c r="JZJ6" s="384"/>
      <c r="JZK6" s="384"/>
      <c r="JZL6" s="384"/>
      <c r="JZM6" s="384"/>
      <c r="JZN6" s="384"/>
      <c r="JZO6" s="384"/>
      <c r="JZP6" s="384"/>
      <c r="JZQ6" s="384"/>
      <c r="JZR6" s="384"/>
      <c r="JZS6" s="384"/>
      <c r="JZT6" s="384"/>
      <c r="JZU6" s="384"/>
      <c r="JZV6" s="384"/>
      <c r="JZW6" s="384"/>
      <c r="JZX6" s="384"/>
      <c r="JZY6" s="384"/>
      <c r="JZZ6" s="384"/>
      <c r="KAA6" s="384"/>
      <c r="KAB6" s="384"/>
      <c r="KAC6" s="384"/>
      <c r="KAD6" s="384"/>
      <c r="KAE6" s="384"/>
      <c r="KAF6" s="384"/>
      <c r="KAG6" s="384"/>
      <c r="KAH6" s="384"/>
      <c r="KAI6" s="384"/>
      <c r="KAJ6" s="384"/>
      <c r="KAK6" s="384"/>
      <c r="KAL6" s="384"/>
      <c r="KAM6" s="384"/>
      <c r="KAN6" s="384"/>
      <c r="KAO6" s="384"/>
      <c r="KAP6" s="384"/>
      <c r="KAQ6" s="384"/>
      <c r="KAR6" s="384"/>
      <c r="KAS6" s="384"/>
      <c r="KAT6" s="384"/>
      <c r="KAU6" s="384"/>
      <c r="KAV6" s="384"/>
      <c r="KAW6" s="384"/>
      <c r="KAX6" s="384"/>
      <c r="KAY6" s="384"/>
      <c r="KAZ6" s="384"/>
      <c r="KBA6" s="384"/>
      <c r="KBB6" s="384"/>
      <c r="KBC6" s="384"/>
      <c r="KBD6" s="384"/>
      <c r="KBE6" s="384"/>
      <c r="KBF6" s="384"/>
      <c r="KBG6" s="384"/>
      <c r="KBH6" s="384"/>
      <c r="KBI6" s="384"/>
      <c r="KBJ6" s="384"/>
      <c r="KBK6" s="384"/>
      <c r="KBL6" s="384"/>
      <c r="KBM6" s="384"/>
      <c r="KBN6" s="384"/>
      <c r="KBO6" s="384"/>
      <c r="KBP6" s="384"/>
      <c r="KBQ6" s="384"/>
      <c r="KBR6" s="384"/>
      <c r="KBS6" s="384"/>
      <c r="KBT6" s="384"/>
      <c r="KBU6" s="384"/>
      <c r="KBV6" s="384"/>
      <c r="KBW6" s="384"/>
      <c r="KBX6" s="384"/>
      <c r="KBY6" s="384"/>
      <c r="KBZ6" s="384"/>
      <c r="KCA6" s="384"/>
      <c r="KCB6" s="384"/>
      <c r="KCC6" s="384"/>
      <c r="KCD6" s="384"/>
      <c r="KCE6" s="384"/>
      <c r="KCF6" s="384"/>
      <c r="KCG6" s="384"/>
      <c r="KCH6" s="384"/>
      <c r="KCI6" s="384"/>
      <c r="KCJ6" s="384"/>
      <c r="KCK6" s="384"/>
      <c r="KCL6" s="384"/>
      <c r="KCM6" s="384"/>
      <c r="KCN6" s="384"/>
      <c r="KCO6" s="384"/>
      <c r="KCP6" s="384"/>
      <c r="KCQ6" s="384"/>
      <c r="KCR6" s="384"/>
      <c r="KCS6" s="384"/>
      <c r="KCT6" s="384"/>
      <c r="KCU6" s="384"/>
      <c r="KCV6" s="384"/>
      <c r="KCW6" s="384"/>
      <c r="KCX6" s="384"/>
      <c r="KCY6" s="384"/>
      <c r="KCZ6" s="384"/>
      <c r="KDA6" s="384"/>
      <c r="KDB6" s="384"/>
      <c r="KDC6" s="384"/>
      <c r="KDD6" s="384"/>
      <c r="KDE6" s="384"/>
      <c r="KDF6" s="384"/>
      <c r="KDG6" s="384"/>
      <c r="KDH6" s="384"/>
      <c r="KDI6" s="384"/>
      <c r="KDJ6" s="384"/>
      <c r="KDK6" s="384"/>
      <c r="KDL6" s="384"/>
      <c r="KDM6" s="384"/>
      <c r="KDN6" s="384"/>
      <c r="KDO6" s="384"/>
      <c r="KDP6" s="384"/>
      <c r="KDQ6" s="384"/>
      <c r="KDR6" s="384"/>
      <c r="KDS6" s="384"/>
      <c r="KDT6" s="384"/>
      <c r="KDU6" s="384"/>
      <c r="KDV6" s="384"/>
      <c r="KDW6" s="384"/>
      <c r="KDX6" s="384"/>
      <c r="KDY6" s="384"/>
      <c r="KDZ6" s="384"/>
      <c r="KEA6" s="384"/>
      <c r="KEB6" s="384"/>
      <c r="KEC6" s="384"/>
      <c r="KED6" s="384"/>
      <c r="KEE6" s="384"/>
      <c r="KEF6" s="384"/>
      <c r="KEG6" s="384"/>
      <c r="KEH6" s="384"/>
      <c r="KEI6" s="384"/>
      <c r="KEJ6" s="384"/>
      <c r="KEK6" s="384"/>
      <c r="KEL6" s="384"/>
      <c r="KEM6" s="384"/>
      <c r="KEN6" s="384"/>
      <c r="KEO6" s="384"/>
      <c r="KEP6" s="384"/>
      <c r="KEQ6" s="384"/>
      <c r="KER6" s="384"/>
      <c r="KES6" s="384"/>
      <c r="KET6" s="384"/>
      <c r="KEU6" s="384"/>
      <c r="KEV6" s="384"/>
      <c r="KEW6" s="384"/>
      <c r="KEX6" s="384"/>
      <c r="KEY6" s="384"/>
      <c r="KEZ6" s="384"/>
      <c r="KFA6" s="384"/>
      <c r="KFB6" s="384"/>
      <c r="KFC6" s="384"/>
      <c r="KFD6" s="384"/>
      <c r="KFE6" s="384"/>
      <c r="KFF6" s="384"/>
      <c r="KFG6" s="384"/>
      <c r="KFH6" s="384"/>
      <c r="KFI6" s="384"/>
      <c r="KFJ6" s="384"/>
      <c r="KFK6" s="384"/>
      <c r="KFL6" s="384"/>
      <c r="KFM6" s="384"/>
      <c r="KFN6" s="384"/>
      <c r="KFO6" s="384"/>
      <c r="KFP6" s="384"/>
      <c r="KFQ6" s="384"/>
      <c r="KFR6" s="384"/>
      <c r="KFS6" s="384"/>
      <c r="KFT6" s="384"/>
      <c r="KFU6" s="384"/>
      <c r="KFV6" s="384"/>
      <c r="KFW6" s="384"/>
      <c r="KFX6" s="384"/>
      <c r="KFY6" s="384"/>
      <c r="KFZ6" s="384"/>
      <c r="KGA6" s="384"/>
      <c r="KGB6" s="384"/>
      <c r="KGC6" s="384"/>
      <c r="KGD6" s="384"/>
      <c r="KGE6" s="384"/>
      <c r="KGF6" s="384"/>
      <c r="KGG6" s="384"/>
      <c r="KGH6" s="384"/>
      <c r="KGI6" s="384"/>
      <c r="KGJ6" s="384"/>
      <c r="KGK6" s="384"/>
      <c r="KGL6" s="384"/>
      <c r="KGM6" s="384"/>
      <c r="KGN6" s="384"/>
      <c r="KGO6" s="384"/>
      <c r="KGP6" s="384"/>
      <c r="KGQ6" s="384"/>
      <c r="KGR6" s="384"/>
      <c r="KGS6" s="384"/>
      <c r="KGT6" s="384"/>
      <c r="KGU6" s="384"/>
      <c r="KGV6" s="384"/>
      <c r="KGW6" s="384"/>
      <c r="KGX6" s="384"/>
      <c r="KGY6" s="384"/>
      <c r="KGZ6" s="384"/>
      <c r="KHA6" s="384"/>
      <c r="KHB6" s="384"/>
      <c r="KHC6" s="384"/>
      <c r="KHD6" s="384"/>
      <c r="KHE6" s="384"/>
      <c r="KHF6" s="384"/>
      <c r="KHG6" s="384"/>
      <c r="KHH6" s="384"/>
      <c r="KHI6" s="384"/>
      <c r="KHJ6" s="384"/>
      <c r="KHK6" s="384"/>
      <c r="KHL6" s="384"/>
      <c r="KHM6" s="384"/>
      <c r="KHN6" s="384"/>
      <c r="KHO6" s="384"/>
      <c r="KHP6" s="384"/>
      <c r="KHQ6" s="384"/>
      <c r="KHR6" s="384"/>
      <c r="KHS6" s="384"/>
      <c r="KHT6" s="384"/>
      <c r="KHU6" s="384"/>
      <c r="KHV6" s="384"/>
      <c r="KHW6" s="384"/>
      <c r="KHX6" s="384"/>
      <c r="KHY6" s="384"/>
      <c r="KHZ6" s="384"/>
      <c r="KIA6" s="384"/>
      <c r="KIB6" s="384"/>
      <c r="KIC6" s="384"/>
      <c r="KID6" s="384"/>
      <c r="KIE6" s="384"/>
      <c r="KIF6" s="384"/>
      <c r="KIG6" s="384"/>
      <c r="KIH6" s="384"/>
      <c r="KII6" s="384"/>
      <c r="KIJ6" s="384"/>
      <c r="KIK6" s="384"/>
      <c r="KIL6" s="384"/>
      <c r="KIM6" s="384"/>
      <c r="KIN6" s="384"/>
      <c r="KIO6" s="384"/>
      <c r="KIP6" s="384"/>
      <c r="KIQ6" s="384"/>
      <c r="KIR6" s="384"/>
      <c r="KIS6" s="384"/>
      <c r="KIT6" s="384"/>
      <c r="KIU6" s="384"/>
      <c r="KIV6" s="384"/>
      <c r="KIW6" s="384"/>
      <c r="KIX6" s="384"/>
      <c r="KIY6" s="384"/>
      <c r="KIZ6" s="384"/>
      <c r="KJA6" s="384"/>
      <c r="KJB6" s="384"/>
      <c r="KJC6" s="384"/>
      <c r="KJD6" s="384"/>
      <c r="KJE6" s="384"/>
      <c r="KJF6" s="384"/>
      <c r="KJG6" s="384"/>
      <c r="KJH6" s="384"/>
      <c r="KJI6" s="384"/>
      <c r="KJJ6" s="384"/>
      <c r="KJK6" s="384"/>
      <c r="KJL6" s="384"/>
      <c r="KJM6" s="384"/>
      <c r="KJN6" s="384"/>
      <c r="KJO6" s="384"/>
      <c r="KJP6" s="384"/>
      <c r="KJQ6" s="384"/>
      <c r="KJR6" s="384"/>
      <c r="KJS6" s="384"/>
      <c r="KJT6" s="384"/>
      <c r="KJU6" s="384"/>
      <c r="KJV6" s="384"/>
      <c r="KJW6" s="384"/>
      <c r="KJX6" s="384"/>
      <c r="KJY6" s="384"/>
      <c r="KJZ6" s="384"/>
      <c r="KKA6" s="384"/>
      <c r="KKB6" s="384"/>
      <c r="KKC6" s="384"/>
      <c r="KKD6" s="384"/>
      <c r="KKE6" s="384"/>
      <c r="KKF6" s="384"/>
      <c r="KKG6" s="384"/>
      <c r="KKH6" s="384"/>
      <c r="KKI6" s="384"/>
      <c r="KKJ6" s="384"/>
      <c r="KKK6" s="384"/>
      <c r="KKL6" s="384"/>
      <c r="KKM6" s="384"/>
      <c r="KKN6" s="384"/>
      <c r="KKO6" s="384"/>
      <c r="KKP6" s="384"/>
      <c r="KKQ6" s="384"/>
      <c r="KKR6" s="384"/>
      <c r="KKS6" s="384"/>
      <c r="KKT6" s="384"/>
      <c r="KKU6" s="384"/>
      <c r="KKV6" s="384"/>
      <c r="KKW6" s="384"/>
      <c r="KKX6" s="384"/>
      <c r="KKY6" s="384"/>
      <c r="KKZ6" s="384"/>
      <c r="KLA6" s="384"/>
      <c r="KLB6" s="384"/>
      <c r="KLC6" s="384"/>
      <c r="KLD6" s="384"/>
      <c r="KLE6" s="384"/>
      <c r="KLF6" s="384"/>
      <c r="KLG6" s="384"/>
      <c r="KLH6" s="384"/>
      <c r="KLI6" s="384"/>
      <c r="KLJ6" s="384"/>
      <c r="KLK6" s="384"/>
      <c r="KLL6" s="384"/>
      <c r="KLM6" s="384"/>
      <c r="KLN6" s="384"/>
      <c r="KLO6" s="384"/>
      <c r="KLP6" s="384"/>
      <c r="KLQ6" s="384"/>
      <c r="KLR6" s="384"/>
      <c r="KLS6" s="384"/>
      <c r="KLT6" s="384"/>
      <c r="KLU6" s="384"/>
      <c r="KLV6" s="384"/>
      <c r="KLW6" s="384"/>
      <c r="KLX6" s="384"/>
      <c r="KLY6" s="384"/>
      <c r="KLZ6" s="384"/>
      <c r="KMA6" s="384"/>
      <c r="KMB6" s="384"/>
      <c r="KMC6" s="384"/>
      <c r="KMD6" s="384"/>
      <c r="KME6" s="384"/>
      <c r="KMF6" s="384"/>
      <c r="KMG6" s="384"/>
      <c r="KMH6" s="384"/>
      <c r="KMI6" s="384"/>
      <c r="KMJ6" s="384"/>
      <c r="KMK6" s="384"/>
      <c r="KML6" s="384"/>
      <c r="KMM6" s="384"/>
      <c r="KMN6" s="384"/>
      <c r="KMO6" s="384"/>
      <c r="KMP6" s="384"/>
      <c r="KMQ6" s="384"/>
      <c r="KMR6" s="384"/>
      <c r="KMS6" s="384"/>
      <c r="KMT6" s="384"/>
      <c r="KMU6" s="384"/>
      <c r="KMV6" s="384"/>
      <c r="KMW6" s="384"/>
      <c r="KMX6" s="384"/>
      <c r="KMY6" s="384"/>
      <c r="KMZ6" s="384"/>
      <c r="KNA6" s="384"/>
      <c r="KNB6" s="384"/>
      <c r="KNC6" s="384"/>
      <c r="KND6" s="384"/>
      <c r="KNE6" s="384"/>
      <c r="KNF6" s="384"/>
      <c r="KNG6" s="384"/>
      <c r="KNH6" s="384"/>
      <c r="KNI6" s="384"/>
      <c r="KNJ6" s="384"/>
      <c r="KNK6" s="384"/>
      <c r="KNL6" s="384"/>
      <c r="KNM6" s="384"/>
      <c r="KNN6" s="384"/>
      <c r="KNO6" s="384"/>
      <c r="KNP6" s="384"/>
      <c r="KNQ6" s="384"/>
      <c r="KNR6" s="384"/>
      <c r="KNS6" s="384"/>
      <c r="KNT6" s="384"/>
      <c r="KNU6" s="384"/>
      <c r="KNV6" s="384"/>
      <c r="KNW6" s="384"/>
      <c r="KNX6" s="384"/>
      <c r="KNY6" s="384"/>
      <c r="KNZ6" s="384"/>
      <c r="KOA6" s="384"/>
      <c r="KOB6" s="384"/>
      <c r="KOC6" s="384"/>
      <c r="KOD6" s="384"/>
      <c r="KOE6" s="384"/>
      <c r="KOF6" s="384"/>
      <c r="KOG6" s="384"/>
      <c r="KOH6" s="384"/>
      <c r="KOI6" s="384"/>
      <c r="KOJ6" s="384"/>
      <c r="KOK6" s="384"/>
      <c r="KOL6" s="384"/>
      <c r="KOM6" s="384"/>
      <c r="KON6" s="384"/>
      <c r="KOO6" s="384"/>
      <c r="KOP6" s="384"/>
      <c r="KOQ6" s="384"/>
      <c r="KOR6" s="384"/>
      <c r="KOS6" s="384"/>
      <c r="KOT6" s="384"/>
      <c r="KOU6" s="384"/>
      <c r="KOV6" s="384"/>
      <c r="KOW6" s="384"/>
      <c r="KOX6" s="384"/>
      <c r="KOY6" s="384"/>
      <c r="KOZ6" s="384"/>
      <c r="KPA6" s="384"/>
      <c r="KPB6" s="384"/>
      <c r="KPC6" s="384"/>
      <c r="KPD6" s="384"/>
      <c r="KPE6" s="384"/>
      <c r="KPF6" s="384"/>
      <c r="KPG6" s="384"/>
      <c r="KPH6" s="384"/>
      <c r="KPI6" s="384"/>
      <c r="KPJ6" s="384"/>
      <c r="KPK6" s="384"/>
      <c r="KPL6" s="384"/>
      <c r="KPM6" s="384"/>
      <c r="KPN6" s="384"/>
      <c r="KPO6" s="384"/>
      <c r="KPP6" s="384"/>
      <c r="KPQ6" s="384"/>
      <c r="KPR6" s="384"/>
      <c r="KPS6" s="384"/>
      <c r="KPT6" s="384"/>
      <c r="KPU6" s="384"/>
      <c r="KPV6" s="384"/>
      <c r="KPW6" s="384"/>
      <c r="KPX6" s="384"/>
      <c r="KPY6" s="384"/>
      <c r="KPZ6" s="384"/>
      <c r="KQA6" s="384"/>
      <c r="KQB6" s="384"/>
      <c r="KQC6" s="384"/>
      <c r="KQD6" s="384"/>
      <c r="KQE6" s="384"/>
      <c r="KQF6" s="384"/>
      <c r="KQG6" s="384"/>
      <c r="KQH6" s="384"/>
      <c r="KQI6" s="384"/>
      <c r="KQJ6" s="384"/>
      <c r="KQK6" s="384"/>
      <c r="KQL6" s="384"/>
      <c r="KQM6" s="384"/>
      <c r="KQN6" s="384"/>
      <c r="KQO6" s="384"/>
      <c r="KQP6" s="384"/>
      <c r="KQQ6" s="384"/>
      <c r="KQR6" s="384"/>
      <c r="KQS6" s="384"/>
      <c r="KQT6" s="384"/>
      <c r="KQU6" s="384"/>
      <c r="KQV6" s="384"/>
      <c r="KQW6" s="384"/>
      <c r="KQX6" s="384"/>
      <c r="KQY6" s="384"/>
      <c r="KQZ6" s="384"/>
      <c r="KRA6" s="384"/>
      <c r="KRB6" s="384"/>
      <c r="KRC6" s="384"/>
      <c r="KRD6" s="384"/>
      <c r="KRE6" s="384"/>
      <c r="KRF6" s="384"/>
      <c r="KRG6" s="384"/>
      <c r="KRH6" s="384"/>
      <c r="KRI6" s="384"/>
      <c r="KRJ6" s="384"/>
      <c r="KRK6" s="384"/>
      <c r="KRL6" s="384"/>
      <c r="KRM6" s="384"/>
      <c r="KRN6" s="384"/>
      <c r="KRO6" s="384"/>
      <c r="KRP6" s="384"/>
      <c r="KRQ6" s="384"/>
      <c r="KRR6" s="384"/>
      <c r="KRS6" s="384"/>
      <c r="KRT6" s="384"/>
      <c r="KRU6" s="384"/>
      <c r="KRV6" s="384"/>
      <c r="KRW6" s="384"/>
      <c r="KRX6" s="384"/>
      <c r="KRY6" s="384"/>
      <c r="KRZ6" s="384"/>
      <c r="KSA6" s="384"/>
      <c r="KSB6" s="384"/>
      <c r="KSC6" s="384"/>
      <c r="KSD6" s="384"/>
      <c r="KSE6" s="384"/>
      <c r="KSF6" s="384"/>
      <c r="KSG6" s="384"/>
      <c r="KSH6" s="384"/>
      <c r="KSI6" s="384"/>
      <c r="KSJ6" s="384"/>
      <c r="KSK6" s="384"/>
      <c r="KSL6" s="384"/>
      <c r="KSM6" s="384"/>
      <c r="KSN6" s="384"/>
      <c r="KSO6" s="384"/>
      <c r="KSP6" s="384"/>
      <c r="KSQ6" s="384"/>
      <c r="KSR6" s="384"/>
      <c r="KSS6" s="384"/>
      <c r="KST6" s="384"/>
      <c r="KSU6" s="384"/>
      <c r="KSV6" s="384"/>
      <c r="KSW6" s="384"/>
      <c r="KSX6" s="384"/>
      <c r="KSY6" s="384"/>
      <c r="KSZ6" s="384"/>
      <c r="KTA6" s="384"/>
      <c r="KTB6" s="384"/>
      <c r="KTC6" s="384"/>
      <c r="KTD6" s="384"/>
      <c r="KTE6" s="384"/>
      <c r="KTF6" s="384"/>
      <c r="KTG6" s="384"/>
      <c r="KTH6" s="384"/>
      <c r="KTI6" s="384"/>
      <c r="KTJ6" s="384"/>
      <c r="KTK6" s="384"/>
      <c r="KTL6" s="384"/>
      <c r="KTM6" s="384"/>
      <c r="KTN6" s="384"/>
      <c r="KTO6" s="384"/>
      <c r="KTP6" s="384"/>
      <c r="KTQ6" s="384"/>
      <c r="KTR6" s="384"/>
      <c r="KTS6" s="384"/>
      <c r="KTT6" s="384"/>
      <c r="KTU6" s="384"/>
      <c r="KTV6" s="384"/>
      <c r="KTW6" s="384"/>
      <c r="KTX6" s="384"/>
      <c r="KTY6" s="384"/>
      <c r="KTZ6" s="384"/>
      <c r="KUA6" s="384"/>
      <c r="KUB6" s="384"/>
      <c r="KUC6" s="384"/>
      <c r="KUD6" s="384"/>
      <c r="KUE6" s="384"/>
      <c r="KUF6" s="384"/>
      <c r="KUG6" s="384"/>
      <c r="KUH6" s="384"/>
      <c r="KUI6" s="384"/>
      <c r="KUJ6" s="384"/>
      <c r="KUK6" s="384"/>
      <c r="KUL6" s="384"/>
      <c r="KUM6" s="384"/>
      <c r="KUN6" s="384"/>
      <c r="KUO6" s="384"/>
      <c r="KUP6" s="384"/>
      <c r="KUQ6" s="384"/>
      <c r="KUR6" s="384"/>
      <c r="KUS6" s="384"/>
      <c r="KUT6" s="384"/>
      <c r="KUU6" s="384"/>
      <c r="KUV6" s="384"/>
      <c r="KUW6" s="384"/>
      <c r="KUX6" s="384"/>
      <c r="KUY6" s="384"/>
      <c r="KUZ6" s="384"/>
      <c r="KVA6" s="384"/>
      <c r="KVB6" s="384"/>
      <c r="KVC6" s="384"/>
      <c r="KVD6" s="384"/>
      <c r="KVE6" s="384"/>
      <c r="KVF6" s="384"/>
      <c r="KVG6" s="384"/>
      <c r="KVH6" s="384"/>
      <c r="KVI6" s="384"/>
      <c r="KVJ6" s="384"/>
      <c r="KVK6" s="384"/>
      <c r="KVL6" s="384"/>
      <c r="KVM6" s="384"/>
      <c r="KVN6" s="384"/>
      <c r="KVO6" s="384"/>
      <c r="KVP6" s="384"/>
      <c r="KVQ6" s="384"/>
      <c r="KVR6" s="384"/>
      <c r="KVS6" s="384"/>
      <c r="KVT6" s="384"/>
      <c r="KVU6" s="384"/>
      <c r="KVV6" s="384"/>
      <c r="KVW6" s="384"/>
      <c r="KVX6" s="384"/>
      <c r="KVY6" s="384"/>
      <c r="KVZ6" s="384"/>
      <c r="KWA6" s="384"/>
      <c r="KWB6" s="384"/>
      <c r="KWC6" s="384"/>
      <c r="KWD6" s="384"/>
      <c r="KWE6" s="384"/>
      <c r="KWF6" s="384"/>
      <c r="KWG6" s="384"/>
      <c r="KWH6" s="384"/>
      <c r="KWI6" s="384"/>
      <c r="KWJ6" s="384"/>
      <c r="KWK6" s="384"/>
      <c r="KWL6" s="384"/>
      <c r="KWM6" s="384"/>
      <c r="KWN6" s="384"/>
      <c r="KWO6" s="384"/>
      <c r="KWP6" s="384"/>
      <c r="KWQ6" s="384"/>
      <c r="KWR6" s="384"/>
      <c r="KWS6" s="384"/>
      <c r="KWT6" s="384"/>
      <c r="KWU6" s="384"/>
      <c r="KWV6" s="384"/>
      <c r="KWW6" s="384"/>
      <c r="KWX6" s="384"/>
      <c r="KWY6" s="384"/>
      <c r="KWZ6" s="384"/>
      <c r="KXA6" s="384"/>
      <c r="KXB6" s="384"/>
      <c r="KXC6" s="384"/>
      <c r="KXD6" s="384"/>
      <c r="KXE6" s="384"/>
      <c r="KXF6" s="384"/>
      <c r="KXG6" s="384"/>
      <c r="KXH6" s="384"/>
      <c r="KXI6" s="384"/>
      <c r="KXJ6" s="384"/>
      <c r="KXK6" s="384"/>
      <c r="KXL6" s="384"/>
      <c r="KXM6" s="384"/>
      <c r="KXN6" s="384"/>
      <c r="KXO6" s="384"/>
      <c r="KXP6" s="384"/>
      <c r="KXQ6" s="384"/>
      <c r="KXR6" s="384"/>
      <c r="KXS6" s="384"/>
      <c r="KXT6" s="384"/>
      <c r="KXU6" s="384"/>
      <c r="KXV6" s="384"/>
      <c r="KXW6" s="384"/>
      <c r="KXX6" s="384"/>
      <c r="KXY6" s="384"/>
      <c r="KXZ6" s="384"/>
      <c r="KYA6" s="384"/>
      <c r="KYB6" s="384"/>
      <c r="KYC6" s="384"/>
      <c r="KYD6" s="384"/>
      <c r="KYE6" s="384"/>
      <c r="KYF6" s="384"/>
      <c r="KYG6" s="384"/>
      <c r="KYH6" s="384"/>
      <c r="KYI6" s="384"/>
      <c r="KYJ6" s="384"/>
      <c r="KYK6" s="384"/>
      <c r="KYL6" s="384"/>
      <c r="KYM6" s="384"/>
      <c r="KYN6" s="384"/>
      <c r="KYO6" s="384"/>
      <c r="KYP6" s="384"/>
      <c r="KYQ6" s="384"/>
      <c r="KYR6" s="384"/>
      <c r="KYS6" s="384"/>
      <c r="KYT6" s="384"/>
      <c r="KYU6" s="384"/>
      <c r="KYV6" s="384"/>
      <c r="KYW6" s="384"/>
      <c r="KYX6" s="384"/>
      <c r="KYY6" s="384"/>
      <c r="KYZ6" s="384"/>
      <c r="KZA6" s="384"/>
      <c r="KZB6" s="384"/>
      <c r="KZC6" s="384"/>
      <c r="KZD6" s="384"/>
      <c r="KZE6" s="384"/>
      <c r="KZF6" s="384"/>
      <c r="KZG6" s="384"/>
      <c r="KZH6" s="384"/>
      <c r="KZI6" s="384"/>
      <c r="KZJ6" s="384"/>
      <c r="KZK6" s="384"/>
      <c r="KZL6" s="384"/>
      <c r="KZM6" s="384"/>
      <c r="KZN6" s="384"/>
      <c r="KZO6" s="384"/>
      <c r="KZP6" s="384"/>
      <c r="KZQ6" s="384"/>
      <c r="KZR6" s="384"/>
      <c r="KZS6" s="384"/>
      <c r="KZT6" s="384"/>
      <c r="KZU6" s="384"/>
      <c r="KZV6" s="384"/>
      <c r="KZW6" s="384"/>
      <c r="KZX6" s="384"/>
      <c r="KZY6" s="384"/>
      <c r="KZZ6" s="384"/>
      <c r="LAA6" s="384"/>
      <c r="LAB6" s="384"/>
      <c r="LAC6" s="384"/>
      <c r="LAD6" s="384"/>
      <c r="LAE6" s="384"/>
      <c r="LAF6" s="384"/>
      <c r="LAG6" s="384"/>
      <c r="LAH6" s="384"/>
      <c r="LAI6" s="384"/>
      <c r="LAJ6" s="384"/>
      <c r="LAK6" s="384"/>
      <c r="LAL6" s="384"/>
      <c r="LAM6" s="384"/>
      <c r="LAN6" s="384"/>
      <c r="LAO6" s="384"/>
      <c r="LAP6" s="384"/>
      <c r="LAQ6" s="384"/>
      <c r="LAR6" s="384"/>
      <c r="LAS6" s="384"/>
      <c r="LAT6" s="384"/>
      <c r="LAU6" s="384"/>
      <c r="LAV6" s="384"/>
      <c r="LAW6" s="384"/>
      <c r="LAX6" s="384"/>
      <c r="LAY6" s="384"/>
      <c r="LAZ6" s="384"/>
      <c r="LBA6" s="384"/>
      <c r="LBB6" s="384"/>
      <c r="LBC6" s="384"/>
      <c r="LBD6" s="384"/>
      <c r="LBE6" s="384"/>
      <c r="LBF6" s="384"/>
      <c r="LBG6" s="384"/>
      <c r="LBH6" s="384"/>
      <c r="LBI6" s="384"/>
      <c r="LBJ6" s="384"/>
      <c r="LBK6" s="384"/>
      <c r="LBL6" s="384"/>
      <c r="LBM6" s="384"/>
      <c r="LBN6" s="384"/>
      <c r="LBO6" s="384"/>
      <c r="LBP6" s="384"/>
      <c r="LBQ6" s="384"/>
      <c r="LBR6" s="384"/>
      <c r="LBS6" s="384"/>
      <c r="LBT6" s="384"/>
      <c r="LBU6" s="384"/>
      <c r="LBV6" s="384"/>
      <c r="LBW6" s="384"/>
      <c r="LBX6" s="384"/>
      <c r="LBY6" s="384"/>
      <c r="LBZ6" s="384"/>
      <c r="LCA6" s="384"/>
      <c r="LCB6" s="384"/>
      <c r="LCC6" s="384"/>
      <c r="LCD6" s="384"/>
      <c r="LCE6" s="384"/>
      <c r="LCF6" s="384"/>
      <c r="LCG6" s="384"/>
      <c r="LCH6" s="384"/>
      <c r="LCI6" s="384"/>
      <c r="LCJ6" s="384"/>
      <c r="LCK6" s="384"/>
      <c r="LCL6" s="384"/>
      <c r="LCM6" s="384"/>
      <c r="LCN6" s="384"/>
      <c r="LCO6" s="384"/>
      <c r="LCP6" s="384"/>
      <c r="LCQ6" s="384"/>
      <c r="LCR6" s="384"/>
      <c r="LCS6" s="384"/>
      <c r="LCT6" s="384"/>
      <c r="LCU6" s="384"/>
      <c r="LCV6" s="384"/>
      <c r="LCW6" s="384"/>
      <c r="LCX6" s="384"/>
      <c r="LCY6" s="384"/>
      <c r="LCZ6" s="384"/>
      <c r="LDA6" s="384"/>
      <c r="LDB6" s="384"/>
      <c r="LDC6" s="384"/>
      <c r="LDD6" s="384"/>
      <c r="LDE6" s="384"/>
      <c r="LDF6" s="384"/>
      <c r="LDG6" s="384"/>
      <c r="LDH6" s="384"/>
      <c r="LDI6" s="384"/>
      <c r="LDJ6" s="384"/>
      <c r="LDK6" s="384"/>
      <c r="LDL6" s="384"/>
      <c r="LDM6" s="384"/>
      <c r="LDN6" s="384"/>
      <c r="LDO6" s="384"/>
      <c r="LDP6" s="384"/>
      <c r="LDQ6" s="384"/>
      <c r="LDR6" s="384"/>
      <c r="LDS6" s="384"/>
      <c r="LDT6" s="384"/>
      <c r="LDU6" s="384"/>
      <c r="LDV6" s="384"/>
      <c r="LDW6" s="384"/>
      <c r="LDX6" s="384"/>
      <c r="LDY6" s="384"/>
      <c r="LDZ6" s="384"/>
      <c r="LEA6" s="384"/>
      <c r="LEB6" s="384"/>
      <c r="LEC6" s="384"/>
      <c r="LED6" s="384"/>
      <c r="LEE6" s="384"/>
      <c r="LEF6" s="384"/>
      <c r="LEG6" s="384"/>
      <c r="LEH6" s="384"/>
      <c r="LEI6" s="384"/>
      <c r="LEJ6" s="384"/>
      <c r="LEK6" s="384"/>
      <c r="LEL6" s="384"/>
      <c r="LEM6" s="384"/>
      <c r="LEN6" s="384"/>
      <c r="LEO6" s="384"/>
      <c r="LEP6" s="384"/>
      <c r="LEQ6" s="384"/>
      <c r="LER6" s="384"/>
      <c r="LES6" s="384"/>
      <c r="LET6" s="384"/>
      <c r="LEU6" s="384"/>
      <c r="LEV6" s="384"/>
      <c r="LEW6" s="384"/>
      <c r="LEX6" s="384"/>
      <c r="LEY6" s="384"/>
      <c r="LEZ6" s="384"/>
      <c r="LFA6" s="384"/>
      <c r="LFB6" s="384"/>
      <c r="LFC6" s="384"/>
      <c r="LFD6" s="384"/>
      <c r="LFE6" s="384"/>
      <c r="LFF6" s="384"/>
      <c r="LFG6" s="384"/>
      <c r="LFH6" s="384"/>
      <c r="LFI6" s="384"/>
      <c r="LFJ6" s="384"/>
      <c r="LFK6" s="384"/>
      <c r="LFL6" s="384"/>
      <c r="LFM6" s="384"/>
      <c r="LFN6" s="384"/>
      <c r="LFO6" s="384"/>
      <c r="LFP6" s="384"/>
      <c r="LFQ6" s="384"/>
      <c r="LFR6" s="384"/>
      <c r="LFS6" s="384"/>
      <c r="LFT6" s="384"/>
      <c r="LFU6" s="384"/>
      <c r="LFV6" s="384"/>
      <c r="LFW6" s="384"/>
      <c r="LFX6" s="384"/>
      <c r="LFY6" s="384"/>
      <c r="LFZ6" s="384"/>
      <c r="LGA6" s="384"/>
      <c r="LGB6" s="384"/>
      <c r="LGC6" s="384"/>
      <c r="LGD6" s="384"/>
      <c r="LGE6" s="384"/>
      <c r="LGF6" s="384"/>
      <c r="LGG6" s="384"/>
      <c r="LGH6" s="384"/>
      <c r="LGI6" s="384"/>
      <c r="LGJ6" s="384"/>
      <c r="LGK6" s="384"/>
      <c r="LGL6" s="384"/>
      <c r="LGM6" s="384"/>
      <c r="LGN6" s="384"/>
      <c r="LGO6" s="384"/>
      <c r="LGP6" s="384"/>
      <c r="LGQ6" s="384"/>
      <c r="LGR6" s="384"/>
      <c r="LGS6" s="384"/>
      <c r="LGT6" s="384"/>
      <c r="LGU6" s="384"/>
      <c r="LGV6" s="384"/>
      <c r="LGW6" s="384"/>
      <c r="LGX6" s="384"/>
      <c r="LGY6" s="384"/>
      <c r="LGZ6" s="384"/>
      <c r="LHA6" s="384"/>
      <c r="LHB6" s="384"/>
      <c r="LHC6" s="384"/>
      <c r="LHD6" s="384"/>
      <c r="LHE6" s="384"/>
      <c r="LHF6" s="384"/>
      <c r="LHG6" s="384"/>
      <c r="LHH6" s="384"/>
      <c r="LHI6" s="384"/>
      <c r="LHJ6" s="384"/>
      <c r="LHK6" s="384"/>
      <c r="LHL6" s="384"/>
      <c r="LHM6" s="384"/>
      <c r="LHN6" s="384"/>
      <c r="LHO6" s="384"/>
      <c r="LHP6" s="384"/>
      <c r="LHQ6" s="384"/>
      <c r="LHR6" s="384"/>
      <c r="LHS6" s="384"/>
      <c r="LHT6" s="384"/>
      <c r="LHU6" s="384"/>
      <c r="LHV6" s="384"/>
      <c r="LHW6" s="384"/>
      <c r="LHX6" s="384"/>
      <c r="LHY6" s="384"/>
      <c r="LHZ6" s="384"/>
      <c r="LIA6" s="384"/>
      <c r="LIB6" s="384"/>
      <c r="LIC6" s="384"/>
      <c r="LID6" s="384"/>
      <c r="LIE6" s="384"/>
      <c r="LIF6" s="384"/>
      <c r="LIG6" s="384"/>
      <c r="LIH6" s="384"/>
      <c r="LII6" s="384"/>
      <c r="LIJ6" s="384"/>
      <c r="LIK6" s="384"/>
      <c r="LIL6" s="384"/>
      <c r="LIM6" s="384"/>
      <c r="LIN6" s="384"/>
      <c r="LIO6" s="384"/>
      <c r="LIP6" s="384"/>
      <c r="LIQ6" s="384"/>
      <c r="LIR6" s="384"/>
      <c r="LIS6" s="384"/>
      <c r="LIT6" s="384"/>
      <c r="LIU6" s="384"/>
      <c r="LIV6" s="384"/>
      <c r="LIW6" s="384"/>
      <c r="LIX6" s="384"/>
      <c r="LIY6" s="384"/>
      <c r="LIZ6" s="384"/>
      <c r="LJA6" s="384"/>
      <c r="LJB6" s="384"/>
      <c r="LJC6" s="384"/>
      <c r="LJD6" s="384"/>
      <c r="LJE6" s="384"/>
      <c r="LJF6" s="384"/>
      <c r="LJG6" s="384"/>
      <c r="LJH6" s="384"/>
      <c r="LJI6" s="384"/>
      <c r="LJJ6" s="384"/>
      <c r="LJK6" s="384"/>
      <c r="LJL6" s="384"/>
      <c r="LJM6" s="384"/>
      <c r="LJN6" s="384"/>
      <c r="LJO6" s="384"/>
      <c r="LJP6" s="384"/>
      <c r="LJQ6" s="384"/>
      <c r="LJR6" s="384"/>
      <c r="LJS6" s="384"/>
      <c r="LJT6" s="384"/>
      <c r="LJU6" s="384"/>
      <c r="LJV6" s="384"/>
      <c r="LJW6" s="384"/>
      <c r="LJX6" s="384"/>
      <c r="LJY6" s="384"/>
      <c r="LJZ6" s="384"/>
      <c r="LKA6" s="384"/>
      <c r="LKB6" s="384"/>
      <c r="LKC6" s="384"/>
      <c r="LKD6" s="384"/>
      <c r="LKE6" s="384"/>
      <c r="LKF6" s="384"/>
      <c r="LKG6" s="384"/>
      <c r="LKH6" s="384"/>
      <c r="LKI6" s="384"/>
      <c r="LKJ6" s="384"/>
      <c r="LKK6" s="384"/>
      <c r="LKL6" s="384"/>
      <c r="LKM6" s="384"/>
      <c r="LKN6" s="384"/>
      <c r="LKO6" s="384"/>
      <c r="LKP6" s="384"/>
      <c r="LKQ6" s="384"/>
      <c r="LKR6" s="384"/>
      <c r="LKS6" s="384"/>
      <c r="LKT6" s="384"/>
      <c r="LKU6" s="384"/>
      <c r="LKV6" s="384"/>
      <c r="LKW6" s="384"/>
      <c r="LKX6" s="384"/>
      <c r="LKY6" s="384"/>
      <c r="LKZ6" s="384"/>
      <c r="LLA6" s="384"/>
      <c r="LLB6" s="384"/>
      <c r="LLC6" s="384"/>
      <c r="LLD6" s="384"/>
      <c r="LLE6" s="384"/>
      <c r="LLF6" s="384"/>
      <c r="LLG6" s="384"/>
      <c r="LLH6" s="384"/>
      <c r="LLI6" s="384"/>
      <c r="LLJ6" s="384"/>
      <c r="LLK6" s="384"/>
      <c r="LLL6" s="384"/>
      <c r="LLM6" s="384"/>
      <c r="LLN6" s="384"/>
      <c r="LLO6" s="384"/>
      <c r="LLP6" s="384"/>
      <c r="LLQ6" s="384"/>
      <c r="LLR6" s="384"/>
      <c r="LLS6" s="384"/>
      <c r="LLT6" s="384"/>
      <c r="LLU6" s="384"/>
      <c r="LLV6" s="384"/>
      <c r="LLW6" s="384"/>
      <c r="LLX6" s="384"/>
      <c r="LLY6" s="384"/>
      <c r="LLZ6" s="384"/>
      <c r="LMA6" s="384"/>
      <c r="LMB6" s="384"/>
      <c r="LMC6" s="384"/>
      <c r="LMD6" s="384"/>
      <c r="LME6" s="384"/>
      <c r="LMF6" s="384"/>
      <c r="LMG6" s="384"/>
      <c r="LMH6" s="384"/>
      <c r="LMI6" s="384"/>
      <c r="LMJ6" s="384"/>
      <c r="LMK6" s="384"/>
      <c r="LML6" s="384"/>
      <c r="LMM6" s="384"/>
      <c r="LMN6" s="384"/>
      <c r="LMO6" s="384"/>
      <c r="LMP6" s="384"/>
      <c r="LMQ6" s="384"/>
      <c r="LMR6" s="384"/>
      <c r="LMS6" s="384"/>
      <c r="LMT6" s="384"/>
      <c r="LMU6" s="384"/>
      <c r="LMV6" s="384"/>
      <c r="LMW6" s="384"/>
      <c r="LMX6" s="384"/>
      <c r="LMY6" s="384"/>
      <c r="LMZ6" s="384"/>
      <c r="LNA6" s="384"/>
      <c r="LNB6" s="384"/>
      <c r="LNC6" s="384"/>
      <c r="LND6" s="384"/>
      <c r="LNE6" s="384"/>
      <c r="LNF6" s="384"/>
      <c r="LNG6" s="384"/>
      <c r="LNH6" s="384"/>
      <c r="LNI6" s="384"/>
      <c r="LNJ6" s="384"/>
      <c r="LNK6" s="384"/>
      <c r="LNL6" s="384"/>
      <c r="LNM6" s="384"/>
      <c r="LNN6" s="384"/>
      <c r="LNO6" s="384"/>
      <c r="LNP6" s="384"/>
      <c r="LNQ6" s="384"/>
      <c r="LNR6" s="384"/>
      <c r="LNS6" s="384"/>
      <c r="LNT6" s="384"/>
      <c r="LNU6" s="384"/>
      <c r="LNV6" s="384"/>
      <c r="LNW6" s="384"/>
      <c r="LNX6" s="384"/>
      <c r="LNY6" s="384"/>
      <c r="LNZ6" s="384"/>
      <c r="LOA6" s="384"/>
      <c r="LOB6" s="384"/>
      <c r="LOC6" s="384"/>
      <c r="LOD6" s="384"/>
      <c r="LOE6" s="384"/>
      <c r="LOF6" s="384"/>
      <c r="LOG6" s="384"/>
      <c r="LOH6" s="384"/>
      <c r="LOI6" s="384"/>
      <c r="LOJ6" s="384"/>
      <c r="LOK6" s="384"/>
      <c r="LOL6" s="384"/>
      <c r="LOM6" s="384"/>
      <c r="LON6" s="384"/>
      <c r="LOO6" s="384"/>
      <c r="LOP6" s="384"/>
      <c r="LOQ6" s="384"/>
      <c r="LOR6" s="384"/>
      <c r="LOS6" s="384"/>
      <c r="LOT6" s="384"/>
      <c r="LOU6" s="384"/>
      <c r="LOV6" s="384"/>
      <c r="LOW6" s="384"/>
      <c r="LOX6" s="384"/>
      <c r="LOY6" s="384"/>
      <c r="LOZ6" s="384"/>
      <c r="LPA6" s="384"/>
      <c r="LPB6" s="384"/>
      <c r="LPC6" s="384"/>
      <c r="LPD6" s="384"/>
      <c r="LPE6" s="384"/>
      <c r="LPF6" s="384"/>
      <c r="LPG6" s="384"/>
      <c r="LPH6" s="384"/>
      <c r="LPI6" s="384"/>
      <c r="LPJ6" s="384"/>
      <c r="LPK6" s="384"/>
      <c r="LPL6" s="384"/>
      <c r="LPM6" s="384"/>
      <c r="LPN6" s="384"/>
      <c r="LPO6" s="384"/>
      <c r="LPP6" s="384"/>
      <c r="LPQ6" s="384"/>
      <c r="LPR6" s="384"/>
      <c r="LPS6" s="384"/>
      <c r="LPT6" s="384"/>
      <c r="LPU6" s="384"/>
      <c r="LPV6" s="384"/>
      <c r="LPW6" s="384"/>
      <c r="LPX6" s="384"/>
      <c r="LPY6" s="384"/>
      <c r="LPZ6" s="384"/>
      <c r="LQA6" s="384"/>
      <c r="LQB6" s="384"/>
      <c r="LQC6" s="384"/>
      <c r="LQD6" s="384"/>
      <c r="LQE6" s="384"/>
      <c r="LQF6" s="384"/>
      <c r="LQG6" s="384"/>
      <c r="LQH6" s="384"/>
      <c r="LQI6" s="384"/>
      <c r="LQJ6" s="384"/>
      <c r="LQK6" s="384"/>
      <c r="LQL6" s="384"/>
      <c r="LQM6" s="384"/>
      <c r="LQN6" s="384"/>
      <c r="LQO6" s="384"/>
      <c r="LQP6" s="384"/>
      <c r="LQQ6" s="384"/>
      <c r="LQR6" s="384"/>
      <c r="LQS6" s="384"/>
      <c r="LQT6" s="384"/>
      <c r="LQU6" s="384"/>
      <c r="LQV6" s="384"/>
      <c r="LQW6" s="384"/>
      <c r="LQX6" s="384"/>
      <c r="LQY6" s="384"/>
      <c r="LQZ6" s="384"/>
      <c r="LRA6" s="384"/>
      <c r="LRB6" s="384"/>
      <c r="LRC6" s="384"/>
      <c r="LRD6" s="384"/>
      <c r="LRE6" s="384"/>
      <c r="LRF6" s="384"/>
      <c r="LRG6" s="384"/>
      <c r="LRH6" s="384"/>
      <c r="LRI6" s="384"/>
      <c r="LRJ6" s="384"/>
      <c r="LRK6" s="384"/>
      <c r="LRL6" s="384"/>
      <c r="LRM6" s="384"/>
      <c r="LRN6" s="384"/>
      <c r="LRO6" s="384"/>
      <c r="LRP6" s="384"/>
      <c r="LRQ6" s="384"/>
      <c r="LRR6" s="384"/>
      <c r="LRS6" s="384"/>
      <c r="LRT6" s="384"/>
      <c r="LRU6" s="384"/>
      <c r="LRV6" s="384"/>
      <c r="LRW6" s="384"/>
      <c r="LRX6" s="384"/>
      <c r="LRY6" s="384"/>
      <c r="LRZ6" s="384"/>
      <c r="LSA6" s="384"/>
      <c r="LSB6" s="384"/>
      <c r="LSC6" s="384"/>
      <c r="LSD6" s="384"/>
      <c r="LSE6" s="384"/>
      <c r="LSF6" s="384"/>
      <c r="LSG6" s="384"/>
      <c r="LSH6" s="384"/>
      <c r="LSI6" s="384"/>
      <c r="LSJ6" s="384"/>
      <c r="LSK6" s="384"/>
      <c r="LSL6" s="384"/>
      <c r="LSM6" s="384"/>
      <c r="LSN6" s="384"/>
      <c r="LSO6" s="384"/>
      <c r="LSP6" s="384"/>
      <c r="LSQ6" s="384"/>
      <c r="LSR6" s="384"/>
      <c r="LSS6" s="384"/>
      <c r="LST6" s="384"/>
      <c r="LSU6" s="384"/>
      <c r="LSV6" s="384"/>
      <c r="LSW6" s="384"/>
      <c r="LSX6" s="384"/>
      <c r="LSY6" s="384"/>
      <c r="LSZ6" s="384"/>
      <c r="LTA6" s="384"/>
      <c r="LTB6" s="384"/>
      <c r="LTC6" s="384"/>
      <c r="LTD6" s="384"/>
      <c r="LTE6" s="384"/>
      <c r="LTF6" s="384"/>
      <c r="LTG6" s="384"/>
      <c r="LTH6" s="384"/>
      <c r="LTI6" s="384"/>
      <c r="LTJ6" s="384"/>
      <c r="LTK6" s="384"/>
      <c r="LTL6" s="384"/>
      <c r="LTM6" s="384"/>
      <c r="LTN6" s="384"/>
      <c r="LTO6" s="384"/>
      <c r="LTP6" s="384"/>
      <c r="LTQ6" s="384"/>
      <c r="LTR6" s="384"/>
      <c r="LTS6" s="384"/>
      <c r="LTT6" s="384"/>
      <c r="LTU6" s="384"/>
      <c r="LTV6" s="384"/>
      <c r="LTW6" s="384"/>
      <c r="LTX6" s="384"/>
      <c r="LTY6" s="384"/>
      <c r="LTZ6" s="384"/>
      <c r="LUA6" s="384"/>
      <c r="LUB6" s="384"/>
      <c r="LUC6" s="384"/>
      <c r="LUD6" s="384"/>
      <c r="LUE6" s="384"/>
      <c r="LUF6" s="384"/>
      <c r="LUG6" s="384"/>
      <c r="LUH6" s="384"/>
      <c r="LUI6" s="384"/>
      <c r="LUJ6" s="384"/>
      <c r="LUK6" s="384"/>
      <c r="LUL6" s="384"/>
      <c r="LUM6" s="384"/>
      <c r="LUN6" s="384"/>
      <c r="LUO6" s="384"/>
      <c r="LUP6" s="384"/>
      <c r="LUQ6" s="384"/>
      <c r="LUR6" s="384"/>
      <c r="LUS6" s="384"/>
      <c r="LUT6" s="384"/>
      <c r="LUU6" s="384"/>
      <c r="LUV6" s="384"/>
      <c r="LUW6" s="384"/>
      <c r="LUX6" s="384"/>
      <c r="LUY6" s="384"/>
      <c r="LUZ6" s="384"/>
      <c r="LVA6" s="384"/>
      <c r="LVB6" s="384"/>
      <c r="LVC6" s="384"/>
      <c r="LVD6" s="384"/>
      <c r="LVE6" s="384"/>
      <c r="LVF6" s="384"/>
      <c r="LVG6" s="384"/>
      <c r="LVH6" s="384"/>
      <c r="LVI6" s="384"/>
      <c r="LVJ6" s="384"/>
      <c r="LVK6" s="384"/>
      <c r="LVL6" s="384"/>
      <c r="LVM6" s="384"/>
      <c r="LVN6" s="384"/>
      <c r="LVO6" s="384"/>
      <c r="LVP6" s="384"/>
      <c r="LVQ6" s="384"/>
      <c r="LVR6" s="384"/>
      <c r="LVS6" s="384"/>
      <c r="LVT6" s="384"/>
      <c r="LVU6" s="384"/>
      <c r="LVV6" s="384"/>
      <c r="LVW6" s="384"/>
      <c r="LVX6" s="384"/>
      <c r="LVY6" s="384"/>
      <c r="LVZ6" s="384"/>
      <c r="LWA6" s="384"/>
      <c r="LWB6" s="384"/>
      <c r="LWC6" s="384"/>
      <c r="LWD6" s="384"/>
      <c r="LWE6" s="384"/>
      <c r="LWF6" s="384"/>
      <c r="LWG6" s="384"/>
      <c r="LWH6" s="384"/>
      <c r="LWI6" s="384"/>
      <c r="LWJ6" s="384"/>
      <c r="LWK6" s="384"/>
      <c r="LWL6" s="384"/>
      <c r="LWM6" s="384"/>
      <c r="LWN6" s="384"/>
      <c r="LWO6" s="384"/>
      <c r="LWP6" s="384"/>
      <c r="LWQ6" s="384"/>
      <c r="LWR6" s="384"/>
      <c r="LWS6" s="384"/>
      <c r="LWT6" s="384"/>
      <c r="LWU6" s="384"/>
      <c r="LWV6" s="384"/>
      <c r="LWW6" s="384"/>
      <c r="LWX6" s="384"/>
      <c r="LWY6" s="384"/>
      <c r="LWZ6" s="384"/>
      <c r="LXA6" s="384"/>
      <c r="LXB6" s="384"/>
      <c r="LXC6" s="384"/>
      <c r="LXD6" s="384"/>
      <c r="LXE6" s="384"/>
      <c r="LXF6" s="384"/>
      <c r="LXG6" s="384"/>
      <c r="LXH6" s="384"/>
      <c r="LXI6" s="384"/>
      <c r="LXJ6" s="384"/>
      <c r="LXK6" s="384"/>
      <c r="LXL6" s="384"/>
      <c r="LXM6" s="384"/>
      <c r="LXN6" s="384"/>
      <c r="LXO6" s="384"/>
      <c r="LXP6" s="384"/>
      <c r="LXQ6" s="384"/>
      <c r="LXR6" s="384"/>
      <c r="LXS6" s="384"/>
      <c r="LXT6" s="384"/>
      <c r="LXU6" s="384"/>
      <c r="LXV6" s="384"/>
      <c r="LXW6" s="384"/>
      <c r="LXX6" s="384"/>
      <c r="LXY6" s="384"/>
      <c r="LXZ6" s="384"/>
      <c r="LYA6" s="384"/>
      <c r="LYB6" s="384"/>
      <c r="LYC6" s="384"/>
      <c r="LYD6" s="384"/>
      <c r="LYE6" s="384"/>
      <c r="LYF6" s="384"/>
      <c r="LYG6" s="384"/>
      <c r="LYH6" s="384"/>
      <c r="LYI6" s="384"/>
      <c r="LYJ6" s="384"/>
      <c r="LYK6" s="384"/>
      <c r="LYL6" s="384"/>
      <c r="LYM6" s="384"/>
      <c r="LYN6" s="384"/>
      <c r="LYO6" s="384"/>
      <c r="LYP6" s="384"/>
      <c r="LYQ6" s="384"/>
      <c r="LYR6" s="384"/>
      <c r="LYS6" s="384"/>
      <c r="LYT6" s="384"/>
      <c r="LYU6" s="384"/>
      <c r="LYV6" s="384"/>
      <c r="LYW6" s="384"/>
      <c r="LYX6" s="384"/>
      <c r="LYY6" s="384"/>
      <c r="LYZ6" s="384"/>
      <c r="LZA6" s="384"/>
      <c r="LZB6" s="384"/>
      <c r="LZC6" s="384"/>
      <c r="LZD6" s="384"/>
      <c r="LZE6" s="384"/>
      <c r="LZF6" s="384"/>
      <c r="LZG6" s="384"/>
      <c r="LZH6" s="384"/>
      <c r="LZI6" s="384"/>
      <c r="LZJ6" s="384"/>
      <c r="LZK6" s="384"/>
      <c r="LZL6" s="384"/>
      <c r="LZM6" s="384"/>
      <c r="LZN6" s="384"/>
      <c r="LZO6" s="384"/>
      <c r="LZP6" s="384"/>
      <c r="LZQ6" s="384"/>
      <c r="LZR6" s="384"/>
      <c r="LZS6" s="384"/>
      <c r="LZT6" s="384"/>
      <c r="LZU6" s="384"/>
      <c r="LZV6" s="384"/>
      <c r="LZW6" s="384"/>
      <c r="LZX6" s="384"/>
      <c r="LZY6" s="384"/>
      <c r="LZZ6" s="384"/>
      <c r="MAA6" s="384"/>
      <c r="MAB6" s="384"/>
      <c r="MAC6" s="384"/>
      <c r="MAD6" s="384"/>
      <c r="MAE6" s="384"/>
      <c r="MAF6" s="384"/>
      <c r="MAG6" s="384"/>
      <c r="MAH6" s="384"/>
      <c r="MAI6" s="384"/>
      <c r="MAJ6" s="384"/>
      <c r="MAK6" s="384"/>
      <c r="MAL6" s="384"/>
      <c r="MAM6" s="384"/>
      <c r="MAN6" s="384"/>
      <c r="MAO6" s="384"/>
      <c r="MAP6" s="384"/>
      <c r="MAQ6" s="384"/>
      <c r="MAR6" s="384"/>
      <c r="MAS6" s="384"/>
      <c r="MAT6" s="384"/>
      <c r="MAU6" s="384"/>
      <c r="MAV6" s="384"/>
      <c r="MAW6" s="384"/>
      <c r="MAX6" s="384"/>
      <c r="MAY6" s="384"/>
      <c r="MAZ6" s="384"/>
      <c r="MBA6" s="384"/>
      <c r="MBB6" s="384"/>
      <c r="MBC6" s="384"/>
      <c r="MBD6" s="384"/>
      <c r="MBE6" s="384"/>
      <c r="MBF6" s="384"/>
      <c r="MBG6" s="384"/>
      <c r="MBH6" s="384"/>
      <c r="MBI6" s="384"/>
      <c r="MBJ6" s="384"/>
      <c r="MBK6" s="384"/>
      <c r="MBL6" s="384"/>
      <c r="MBM6" s="384"/>
      <c r="MBN6" s="384"/>
      <c r="MBO6" s="384"/>
      <c r="MBP6" s="384"/>
      <c r="MBQ6" s="384"/>
      <c r="MBR6" s="384"/>
      <c r="MBS6" s="384"/>
      <c r="MBT6" s="384"/>
      <c r="MBU6" s="384"/>
      <c r="MBV6" s="384"/>
      <c r="MBW6" s="384"/>
      <c r="MBX6" s="384"/>
      <c r="MBY6" s="384"/>
      <c r="MBZ6" s="384"/>
      <c r="MCA6" s="384"/>
      <c r="MCB6" s="384"/>
      <c r="MCC6" s="384"/>
      <c r="MCD6" s="384"/>
      <c r="MCE6" s="384"/>
      <c r="MCF6" s="384"/>
      <c r="MCG6" s="384"/>
      <c r="MCH6" s="384"/>
      <c r="MCI6" s="384"/>
      <c r="MCJ6" s="384"/>
      <c r="MCK6" s="384"/>
      <c r="MCL6" s="384"/>
      <c r="MCM6" s="384"/>
      <c r="MCN6" s="384"/>
      <c r="MCO6" s="384"/>
      <c r="MCP6" s="384"/>
      <c r="MCQ6" s="384"/>
      <c r="MCR6" s="384"/>
      <c r="MCS6" s="384"/>
      <c r="MCT6" s="384"/>
      <c r="MCU6" s="384"/>
      <c r="MCV6" s="384"/>
      <c r="MCW6" s="384"/>
      <c r="MCX6" s="384"/>
      <c r="MCY6" s="384"/>
      <c r="MCZ6" s="384"/>
      <c r="MDA6" s="384"/>
      <c r="MDB6" s="384"/>
      <c r="MDC6" s="384"/>
      <c r="MDD6" s="384"/>
      <c r="MDE6" s="384"/>
      <c r="MDF6" s="384"/>
      <c r="MDG6" s="384"/>
      <c r="MDH6" s="384"/>
      <c r="MDI6" s="384"/>
      <c r="MDJ6" s="384"/>
      <c r="MDK6" s="384"/>
      <c r="MDL6" s="384"/>
      <c r="MDM6" s="384"/>
      <c r="MDN6" s="384"/>
      <c r="MDO6" s="384"/>
      <c r="MDP6" s="384"/>
      <c r="MDQ6" s="384"/>
      <c r="MDR6" s="384"/>
      <c r="MDS6" s="384"/>
      <c r="MDT6" s="384"/>
      <c r="MDU6" s="384"/>
      <c r="MDV6" s="384"/>
      <c r="MDW6" s="384"/>
      <c r="MDX6" s="384"/>
      <c r="MDY6" s="384"/>
      <c r="MDZ6" s="384"/>
      <c r="MEA6" s="384"/>
      <c r="MEB6" s="384"/>
      <c r="MEC6" s="384"/>
      <c r="MED6" s="384"/>
      <c r="MEE6" s="384"/>
      <c r="MEF6" s="384"/>
      <c r="MEG6" s="384"/>
      <c r="MEH6" s="384"/>
      <c r="MEI6" s="384"/>
      <c r="MEJ6" s="384"/>
      <c r="MEK6" s="384"/>
      <c r="MEL6" s="384"/>
      <c r="MEM6" s="384"/>
      <c r="MEN6" s="384"/>
      <c r="MEO6" s="384"/>
      <c r="MEP6" s="384"/>
      <c r="MEQ6" s="384"/>
      <c r="MER6" s="384"/>
      <c r="MES6" s="384"/>
      <c r="MET6" s="384"/>
      <c r="MEU6" s="384"/>
      <c r="MEV6" s="384"/>
      <c r="MEW6" s="384"/>
      <c r="MEX6" s="384"/>
      <c r="MEY6" s="384"/>
      <c r="MEZ6" s="384"/>
      <c r="MFA6" s="384"/>
      <c r="MFB6" s="384"/>
      <c r="MFC6" s="384"/>
      <c r="MFD6" s="384"/>
      <c r="MFE6" s="384"/>
      <c r="MFF6" s="384"/>
      <c r="MFG6" s="384"/>
      <c r="MFH6" s="384"/>
      <c r="MFI6" s="384"/>
      <c r="MFJ6" s="384"/>
      <c r="MFK6" s="384"/>
      <c r="MFL6" s="384"/>
      <c r="MFM6" s="384"/>
      <c r="MFN6" s="384"/>
      <c r="MFO6" s="384"/>
      <c r="MFP6" s="384"/>
      <c r="MFQ6" s="384"/>
      <c r="MFR6" s="384"/>
      <c r="MFS6" s="384"/>
      <c r="MFT6" s="384"/>
      <c r="MFU6" s="384"/>
      <c r="MFV6" s="384"/>
      <c r="MFW6" s="384"/>
      <c r="MFX6" s="384"/>
      <c r="MFY6" s="384"/>
      <c r="MFZ6" s="384"/>
      <c r="MGA6" s="384"/>
      <c r="MGB6" s="384"/>
      <c r="MGC6" s="384"/>
      <c r="MGD6" s="384"/>
      <c r="MGE6" s="384"/>
      <c r="MGF6" s="384"/>
      <c r="MGG6" s="384"/>
      <c r="MGH6" s="384"/>
      <c r="MGI6" s="384"/>
      <c r="MGJ6" s="384"/>
      <c r="MGK6" s="384"/>
      <c r="MGL6" s="384"/>
      <c r="MGM6" s="384"/>
      <c r="MGN6" s="384"/>
      <c r="MGO6" s="384"/>
      <c r="MGP6" s="384"/>
      <c r="MGQ6" s="384"/>
      <c r="MGR6" s="384"/>
      <c r="MGS6" s="384"/>
      <c r="MGT6" s="384"/>
      <c r="MGU6" s="384"/>
      <c r="MGV6" s="384"/>
      <c r="MGW6" s="384"/>
      <c r="MGX6" s="384"/>
      <c r="MGY6" s="384"/>
      <c r="MGZ6" s="384"/>
      <c r="MHA6" s="384"/>
      <c r="MHB6" s="384"/>
      <c r="MHC6" s="384"/>
      <c r="MHD6" s="384"/>
      <c r="MHE6" s="384"/>
      <c r="MHF6" s="384"/>
      <c r="MHG6" s="384"/>
      <c r="MHH6" s="384"/>
      <c r="MHI6" s="384"/>
      <c r="MHJ6" s="384"/>
      <c r="MHK6" s="384"/>
      <c r="MHL6" s="384"/>
      <c r="MHM6" s="384"/>
      <c r="MHN6" s="384"/>
      <c r="MHO6" s="384"/>
      <c r="MHP6" s="384"/>
      <c r="MHQ6" s="384"/>
      <c r="MHR6" s="384"/>
      <c r="MHS6" s="384"/>
      <c r="MHT6" s="384"/>
      <c r="MHU6" s="384"/>
      <c r="MHV6" s="384"/>
      <c r="MHW6" s="384"/>
      <c r="MHX6" s="384"/>
      <c r="MHY6" s="384"/>
      <c r="MHZ6" s="384"/>
      <c r="MIA6" s="384"/>
      <c r="MIB6" s="384"/>
      <c r="MIC6" s="384"/>
      <c r="MID6" s="384"/>
      <c r="MIE6" s="384"/>
      <c r="MIF6" s="384"/>
      <c r="MIG6" s="384"/>
      <c r="MIH6" s="384"/>
      <c r="MII6" s="384"/>
      <c r="MIJ6" s="384"/>
      <c r="MIK6" s="384"/>
      <c r="MIL6" s="384"/>
      <c r="MIM6" s="384"/>
      <c r="MIN6" s="384"/>
      <c r="MIO6" s="384"/>
      <c r="MIP6" s="384"/>
      <c r="MIQ6" s="384"/>
      <c r="MIR6" s="384"/>
      <c r="MIS6" s="384"/>
      <c r="MIT6" s="384"/>
      <c r="MIU6" s="384"/>
      <c r="MIV6" s="384"/>
      <c r="MIW6" s="384"/>
      <c r="MIX6" s="384"/>
      <c r="MIY6" s="384"/>
      <c r="MIZ6" s="384"/>
      <c r="MJA6" s="384"/>
      <c r="MJB6" s="384"/>
      <c r="MJC6" s="384"/>
      <c r="MJD6" s="384"/>
      <c r="MJE6" s="384"/>
      <c r="MJF6" s="384"/>
      <c r="MJG6" s="384"/>
      <c r="MJH6" s="384"/>
      <c r="MJI6" s="384"/>
      <c r="MJJ6" s="384"/>
      <c r="MJK6" s="384"/>
      <c r="MJL6" s="384"/>
      <c r="MJM6" s="384"/>
      <c r="MJN6" s="384"/>
      <c r="MJO6" s="384"/>
      <c r="MJP6" s="384"/>
      <c r="MJQ6" s="384"/>
      <c r="MJR6" s="384"/>
      <c r="MJS6" s="384"/>
      <c r="MJT6" s="384"/>
      <c r="MJU6" s="384"/>
      <c r="MJV6" s="384"/>
      <c r="MJW6" s="384"/>
      <c r="MJX6" s="384"/>
      <c r="MJY6" s="384"/>
      <c r="MJZ6" s="384"/>
      <c r="MKA6" s="384"/>
      <c r="MKB6" s="384"/>
      <c r="MKC6" s="384"/>
      <c r="MKD6" s="384"/>
      <c r="MKE6" s="384"/>
      <c r="MKF6" s="384"/>
      <c r="MKG6" s="384"/>
      <c r="MKH6" s="384"/>
      <c r="MKI6" s="384"/>
      <c r="MKJ6" s="384"/>
      <c r="MKK6" s="384"/>
      <c r="MKL6" s="384"/>
      <c r="MKM6" s="384"/>
      <c r="MKN6" s="384"/>
      <c r="MKO6" s="384"/>
      <c r="MKP6" s="384"/>
      <c r="MKQ6" s="384"/>
      <c r="MKR6" s="384"/>
      <c r="MKS6" s="384"/>
      <c r="MKT6" s="384"/>
      <c r="MKU6" s="384"/>
      <c r="MKV6" s="384"/>
      <c r="MKW6" s="384"/>
      <c r="MKX6" s="384"/>
      <c r="MKY6" s="384"/>
      <c r="MKZ6" s="384"/>
      <c r="MLA6" s="384"/>
      <c r="MLB6" s="384"/>
      <c r="MLC6" s="384"/>
      <c r="MLD6" s="384"/>
      <c r="MLE6" s="384"/>
      <c r="MLF6" s="384"/>
      <c r="MLG6" s="384"/>
      <c r="MLH6" s="384"/>
      <c r="MLI6" s="384"/>
      <c r="MLJ6" s="384"/>
      <c r="MLK6" s="384"/>
      <c r="MLL6" s="384"/>
      <c r="MLM6" s="384"/>
      <c r="MLN6" s="384"/>
      <c r="MLO6" s="384"/>
      <c r="MLP6" s="384"/>
      <c r="MLQ6" s="384"/>
      <c r="MLR6" s="384"/>
      <c r="MLS6" s="384"/>
      <c r="MLT6" s="384"/>
      <c r="MLU6" s="384"/>
      <c r="MLV6" s="384"/>
      <c r="MLW6" s="384"/>
      <c r="MLX6" s="384"/>
      <c r="MLY6" s="384"/>
      <c r="MLZ6" s="384"/>
      <c r="MMA6" s="384"/>
      <c r="MMB6" s="384"/>
      <c r="MMC6" s="384"/>
      <c r="MMD6" s="384"/>
      <c r="MME6" s="384"/>
      <c r="MMF6" s="384"/>
      <c r="MMG6" s="384"/>
      <c r="MMH6" s="384"/>
      <c r="MMI6" s="384"/>
      <c r="MMJ6" s="384"/>
      <c r="MMK6" s="384"/>
      <c r="MML6" s="384"/>
      <c r="MMM6" s="384"/>
      <c r="MMN6" s="384"/>
      <c r="MMO6" s="384"/>
      <c r="MMP6" s="384"/>
      <c r="MMQ6" s="384"/>
      <c r="MMR6" s="384"/>
      <c r="MMS6" s="384"/>
      <c r="MMT6" s="384"/>
      <c r="MMU6" s="384"/>
      <c r="MMV6" s="384"/>
      <c r="MMW6" s="384"/>
      <c r="MMX6" s="384"/>
      <c r="MMY6" s="384"/>
      <c r="MMZ6" s="384"/>
      <c r="MNA6" s="384"/>
      <c r="MNB6" s="384"/>
      <c r="MNC6" s="384"/>
      <c r="MND6" s="384"/>
      <c r="MNE6" s="384"/>
      <c r="MNF6" s="384"/>
      <c r="MNG6" s="384"/>
      <c r="MNH6" s="384"/>
      <c r="MNI6" s="384"/>
      <c r="MNJ6" s="384"/>
      <c r="MNK6" s="384"/>
      <c r="MNL6" s="384"/>
      <c r="MNM6" s="384"/>
      <c r="MNN6" s="384"/>
      <c r="MNO6" s="384"/>
      <c r="MNP6" s="384"/>
      <c r="MNQ6" s="384"/>
      <c r="MNR6" s="384"/>
      <c r="MNS6" s="384"/>
      <c r="MNT6" s="384"/>
      <c r="MNU6" s="384"/>
      <c r="MNV6" s="384"/>
      <c r="MNW6" s="384"/>
      <c r="MNX6" s="384"/>
      <c r="MNY6" s="384"/>
      <c r="MNZ6" s="384"/>
      <c r="MOA6" s="384"/>
      <c r="MOB6" s="384"/>
      <c r="MOC6" s="384"/>
      <c r="MOD6" s="384"/>
      <c r="MOE6" s="384"/>
      <c r="MOF6" s="384"/>
      <c r="MOG6" s="384"/>
      <c r="MOH6" s="384"/>
      <c r="MOI6" s="384"/>
      <c r="MOJ6" s="384"/>
      <c r="MOK6" s="384"/>
      <c r="MOL6" s="384"/>
      <c r="MOM6" s="384"/>
      <c r="MON6" s="384"/>
      <c r="MOO6" s="384"/>
      <c r="MOP6" s="384"/>
      <c r="MOQ6" s="384"/>
      <c r="MOR6" s="384"/>
      <c r="MOS6" s="384"/>
      <c r="MOT6" s="384"/>
      <c r="MOU6" s="384"/>
      <c r="MOV6" s="384"/>
      <c r="MOW6" s="384"/>
      <c r="MOX6" s="384"/>
      <c r="MOY6" s="384"/>
      <c r="MOZ6" s="384"/>
      <c r="MPA6" s="384"/>
      <c r="MPB6" s="384"/>
      <c r="MPC6" s="384"/>
      <c r="MPD6" s="384"/>
      <c r="MPE6" s="384"/>
      <c r="MPF6" s="384"/>
      <c r="MPG6" s="384"/>
      <c r="MPH6" s="384"/>
      <c r="MPI6" s="384"/>
      <c r="MPJ6" s="384"/>
      <c r="MPK6" s="384"/>
      <c r="MPL6" s="384"/>
      <c r="MPM6" s="384"/>
      <c r="MPN6" s="384"/>
      <c r="MPO6" s="384"/>
      <c r="MPP6" s="384"/>
      <c r="MPQ6" s="384"/>
      <c r="MPR6" s="384"/>
      <c r="MPS6" s="384"/>
      <c r="MPT6" s="384"/>
      <c r="MPU6" s="384"/>
      <c r="MPV6" s="384"/>
      <c r="MPW6" s="384"/>
      <c r="MPX6" s="384"/>
      <c r="MPY6" s="384"/>
      <c r="MPZ6" s="384"/>
      <c r="MQA6" s="384"/>
      <c r="MQB6" s="384"/>
      <c r="MQC6" s="384"/>
      <c r="MQD6" s="384"/>
      <c r="MQE6" s="384"/>
      <c r="MQF6" s="384"/>
      <c r="MQG6" s="384"/>
      <c r="MQH6" s="384"/>
      <c r="MQI6" s="384"/>
      <c r="MQJ6" s="384"/>
      <c r="MQK6" s="384"/>
      <c r="MQL6" s="384"/>
      <c r="MQM6" s="384"/>
      <c r="MQN6" s="384"/>
      <c r="MQO6" s="384"/>
      <c r="MQP6" s="384"/>
      <c r="MQQ6" s="384"/>
      <c r="MQR6" s="384"/>
      <c r="MQS6" s="384"/>
      <c r="MQT6" s="384"/>
      <c r="MQU6" s="384"/>
      <c r="MQV6" s="384"/>
      <c r="MQW6" s="384"/>
      <c r="MQX6" s="384"/>
      <c r="MQY6" s="384"/>
      <c r="MQZ6" s="384"/>
      <c r="MRA6" s="384"/>
      <c r="MRB6" s="384"/>
      <c r="MRC6" s="384"/>
      <c r="MRD6" s="384"/>
      <c r="MRE6" s="384"/>
      <c r="MRF6" s="384"/>
      <c r="MRG6" s="384"/>
      <c r="MRH6" s="384"/>
      <c r="MRI6" s="384"/>
      <c r="MRJ6" s="384"/>
      <c r="MRK6" s="384"/>
      <c r="MRL6" s="384"/>
      <c r="MRM6" s="384"/>
      <c r="MRN6" s="384"/>
      <c r="MRO6" s="384"/>
      <c r="MRP6" s="384"/>
      <c r="MRQ6" s="384"/>
      <c r="MRR6" s="384"/>
      <c r="MRS6" s="384"/>
      <c r="MRT6" s="384"/>
      <c r="MRU6" s="384"/>
      <c r="MRV6" s="384"/>
      <c r="MRW6" s="384"/>
      <c r="MRX6" s="384"/>
      <c r="MRY6" s="384"/>
      <c r="MRZ6" s="384"/>
      <c r="MSA6" s="384"/>
      <c r="MSB6" s="384"/>
      <c r="MSC6" s="384"/>
      <c r="MSD6" s="384"/>
      <c r="MSE6" s="384"/>
      <c r="MSF6" s="384"/>
      <c r="MSG6" s="384"/>
      <c r="MSH6" s="384"/>
      <c r="MSI6" s="384"/>
      <c r="MSJ6" s="384"/>
      <c r="MSK6" s="384"/>
      <c r="MSL6" s="384"/>
      <c r="MSM6" s="384"/>
      <c r="MSN6" s="384"/>
      <c r="MSO6" s="384"/>
      <c r="MSP6" s="384"/>
      <c r="MSQ6" s="384"/>
      <c r="MSR6" s="384"/>
      <c r="MSS6" s="384"/>
      <c r="MST6" s="384"/>
      <c r="MSU6" s="384"/>
      <c r="MSV6" s="384"/>
      <c r="MSW6" s="384"/>
      <c r="MSX6" s="384"/>
      <c r="MSY6" s="384"/>
      <c r="MSZ6" s="384"/>
      <c r="MTA6" s="384"/>
      <c r="MTB6" s="384"/>
      <c r="MTC6" s="384"/>
      <c r="MTD6" s="384"/>
      <c r="MTE6" s="384"/>
      <c r="MTF6" s="384"/>
      <c r="MTG6" s="384"/>
      <c r="MTH6" s="384"/>
      <c r="MTI6" s="384"/>
      <c r="MTJ6" s="384"/>
      <c r="MTK6" s="384"/>
      <c r="MTL6" s="384"/>
      <c r="MTM6" s="384"/>
      <c r="MTN6" s="384"/>
      <c r="MTO6" s="384"/>
      <c r="MTP6" s="384"/>
      <c r="MTQ6" s="384"/>
      <c r="MTR6" s="384"/>
      <c r="MTS6" s="384"/>
      <c r="MTT6" s="384"/>
      <c r="MTU6" s="384"/>
      <c r="MTV6" s="384"/>
      <c r="MTW6" s="384"/>
      <c r="MTX6" s="384"/>
      <c r="MTY6" s="384"/>
      <c r="MTZ6" s="384"/>
      <c r="MUA6" s="384"/>
      <c r="MUB6" s="384"/>
      <c r="MUC6" s="384"/>
      <c r="MUD6" s="384"/>
      <c r="MUE6" s="384"/>
      <c r="MUF6" s="384"/>
      <c r="MUG6" s="384"/>
      <c r="MUH6" s="384"/>
      <c r="MUI6" s="384"/>
      <c r="MUJ6" s="384"/>
      <c r="MUK6" s="384"/>
      <c r="MUL6" s="384"/>
      <c r="MUM6" s="384"/>
      <c r="MUN6" s="384"/>
      <c r="MUO6" s="384"/>
      <c r="MUP6" s="384"/>
      <c r="MUQ6" s="384"/>
      <c r="MUR6" s="384"/>
      <c r="MUS6" s="384"/>
      <c r="MUT6" s="384"/>
      <c r="MUU6" s="384"/>
      <c r="MUV6" s="384"/>
      <c r="MUW6" s="384"/>
      <c r="MUX6" s="384"/>
      <c r="MUY6" s="384"/>
      <c r="MUZ6" s="384"/>
      <c r="MVA6" s="384"/>
      <c r="MVB6" s="384"/>
      <c r="MVC6" s="384"/>
      <c r="MVD6" s="384"/>
      <c r="MVE6" s="384"/>
      <c r="MVF6" s="384"/>
      <c r="MVG6" s="384"/>
      <c r="MVH6" s="384"/>
      <c r="MVI6" s="384"/>
      <c r="MVJ6" s="384"/>
      <c r="MVK6" s="384"/>
      <c r="MVL6" s="384"/>
      <c r="MVM6" s="384"/>
      <c r="MVN6" s="384"/>
      <c r="MVO6" s="384"/>
      <c r="MVP6" s="384"/>
      <c r="MVQ6" s="384"/>
      <c r="MVR6" s="384"/>
      <c r="MVS6" s="384"/>
      <c r="MVT6" s="384"/>
      <c r="MVU6" s="384"/>
      <c r="MVV6" s="384"/>
      <c r="MVW6" s="384"/>
      <c r="MVX6" s="384"/>
      <c r="MVY6" s="384"/>
      <c r="MVZ6" s="384"/>
      <c r="MWA6" s="384"/>
      <c r="MWB6" s="384"/>
      <c r="MWC6" s="384"/>
      <c r="MWD6" s="384"/>
      <c r="MWE6" s="384"/>
      <c r="MWF6" s="384"/>
      <c r="MWG6" s="384"/>
      <c r="MWH6" s="384"/>
      <c r="MWI6" s="384"/>
      <c r="MWJ6" s="384"/>
      <c r="MWK6" s="384"/>
      <c r="MWL6" s="384"/>
      <c r="MWM6" s="384"/>
      <c r="MWN6" s="384"/>
      <c r="MWO6" s="384"/>
      <c r="MWP6" s="384"/>
      <c r="MWQ6" s="384"/>
      <c r="MWR6" s="384"/>
      <c r="MWS6" s="384"/>
      <c r="MWT6" s="384"/>
      <c r="MWU6" s="384"/>
      <c r="MWV6" s="384"/>
      <c r="MWW6" s="384"/>
      <c r="MWX6" s="384"/>
      <c r="MWY6" s="384"/>
      <c r="MWZ6" s="384"/>
      <c r="MXA6" s="384"/>
      <c r="MXB6" s="384"/>
      <c r="MXC6" s="384"/>
      <c r="MXD6" s="384"/>
      <c r="MXE6" s="384"/>
      <c r="MXF6" s="384"/>
      <c r="MXG6" s="384"/>
      <c r="MXH6" s="384"/>
      <c r="MXI6" s="384"/>
      <c r="MXJ6" s="384"/>
      <c r="MXK6" s="384"/>
      <c r="MXL6" s="384"/>
      <c r="MXM6" s="384"/>
      <c r="MXN6" s="384"/>
      <c r="MXO6" s="384"/>
      <c r="MXP6" s="384"/>
      <c r="MXQ6" s="384"/>
      <c r="MXR6" s="384"/>
      <c r="MXS6" s="384"/>
      <c r="MXT6" s="384"/>
      <c r="MXU6" s="384"/>
      <c r="MXV6" s="384"/>
      <c r="MXW6" s="384"/>
      <c r="MXX6" s="384"/>
      <c r="MXY6" s="384"/>
      <c r="MXZ6" s="384"/>
      <c r="MYA6" s="384"/>
      <c r="MYB6" s="384"/>
      <c r="MYC6" s="384"/>
      <c r="MYD6" s="384"/>
      <c r="MYE6" s="384"/>
      <c r="MYF6" s="384"/>
      <c r="MYG6" s="384"/>
      <c r="MYH6" s="384"/>
      <c r="MYI6" s="384"/>
      <c r="MYJ6" s="384"/>
      <c r="MYK6" s="384"/>
      <c r="MYL6" s="384"/>
      <c r="MYM6" s="384"/>
      <c r="MYN6" s="384"/>
      <c r="MYO6" s="384"/>
      <c r="MYP6" s="384"/>
      <c r="MYQ6" s="384"/>
      <c r="MYR6" s="384"/>
      <c r="MYS6" s="384"/>
      <c r="MYT6" s="384"/>
      <c r="MYU6" s="384"/>
      <c r="MYV6" s="384"/>
      <c r="MYW6" s="384"/>
      <c r="MYX6" s="384"/>
      <c r="MYY6" s="384"/>
      <c r="MYZ6" s="384"/>
      <c r="MZA6" s="384"/>
      <c r="MZB6" s="384"/>
      <c r="MZC6" s="384"/>
      <c r="MZD6" s="384"/>
      <c r="MZE6" s="384"/>
      <c r="MZF6" s="384"/>
      <c r="MZG6" s="384"/>
      <c r="MZH6" s="384"/>
      <c r="MZI6" s="384"/>
      <c r="MZJ6" s="384"/>
      <c r="MZK6" s="384"/>
      <c r="MZL6" s="384"/>
      <c r="MZM6" s="384"/>
      <c r="MZN6" s="384"/>
      <c r="MZO6" s="384"/>
      <c r="MZP6" s="384"/>
      <c r="MZQ6" s="384"/>
      <c r="MZR6" s="384"/>
      <c r="MZS6" s="384"/>
      <c r="MZT6" s="384"/>
      <c r="MZU6" s="384"/>
      <c r="MZV6" s="384"/>
      <c r="MZW6" s="384"/>
      <c r="MZX6" s="384"/>
      <c r="MZY6" s="384"/>
      <c r="MZZ6" s="384"/>
      <c r="NAA6" s="384"/>
      <c r="NAB6" s="384"/>
      <c r="NAC6" s="384"/>
      <c r="NAD6" s="384"/>
      <c r="NAE6" s="384"/>
      <c r="NAF6" s="384"/>
      <c r="NAG6" s="384"/>
      <c r="NAH6" s="384"/>
      <c r="NAI6" s="384"/>
      <c r="NAJ6" s="384"/>
      <c r="NAK6" s="384"/>
      <c r="NAL6" s="384"/>
      <c r="NAM6" s="384"/>
      <c r="NAN6" s="384"/>
      <c r="NAO6" s="384"/>
      <c r="NAP6" s="384"/>
      <c r="NAQ6" s="384"/>
      <c r="NAR6" s="384"/>
      <c r="NAS6" s="384"/>
      <c r="NAT6" s="384"/>
      <c r="NAU6" s="384"/>
      <c r="NAV6" s="384"/>
      <c r="NAW6" s="384"/>
      <c r="NAX6" s="384"/>
      <c r="NAY6" s="384"/>
      <c r="NAZ6" s="384"/>
      <c r="NBA6" s="384"/>
      <c r="NBB6" s="384"/>
      <c r="NBC6" s="384"/>
      <c r="NBD6" s="384"/>
      <c r="NBE6" s="384"/>
      <c r="NBF6" s="384"/>
      <c r="NBG6" s="384"/>
      <c r="NBH6" s="384"/>
      <c r="NBI6" s="384"/>
      <c r="NBJ6" s="384"/>
      <c r="NBK6" s="384"/>
      <c r="NBL6" s="384"/>
      <c r="NBM6" s="384"/>
      <c r="NBN6" s="384"/>
      <c r="NBO6" s="384"/>
      <c r="NBP6" s="384"/>
      <c r="NBQ6" s="384"/>
      <c r="NBR6" s="384"/>
      <c r="NBS6" s="384"/>
      <c r="NBT6" s="384"/>
      <c r="NBU6" s="384"/>
      <c r="NBV6" s="384"/>
      <c r="NBW6" s="384"/>
      <c r="NBX6" s="384"/>
      <c r="NBY6" s="384"/>
      <c r="NBZ6" s="384"/>
      <c r="NCA6" s="384"/>
      <c r="NCB6" s="384"/>
      <c r="NCC6" s="384"/>
      <c r="NCD6" s="384"/>
      <c r="NCE6" s="384"/>
      <c r="NCF6" s="384"/>
      <c r="NCG6" s="384"/>
      <c r="NCH6" s="384"/>
      <c r="NCI6" s="384"/>
      <c r="NCJ6" s="384"/>
      <c r="NCK6" s="384"/>
      <c r="NCL6" s="384"/>
      <c r="NCM6" s="384"/>
      <c r="NCN6" s="384"/>
      <c r="NCO6" s="384"/>
      <c r="NCP6" s="384"/>
      <c r="NCQ6" s="384"/>
      <c r="NCR6" s="384"/>
      <c r="NCS6" s="384"/>
      <c r="NCT6" s="384"/>
      <c r="NCU6" s="384"/>
      <c r="NCV6" s="384"/>
      <c r="NCW6" s="384"/>
      <c r="NCX6" s="384"/>
      <c r="NCY6" s="384"/>
      <c r="NCZ6" s="384"/>
      <c r="NDA6" s="384"/>
      <c r="NDB6" s="384"/>
      <c r="NDC6" s="384"/>
      <c r="NDD6" s="384"/>
      <c r="NDE6" s="384"/>
      <c r="NDF6" s="384"/>
      <c r="NDG6" s="384"/>
      <c r="NDH6" s="384"/>
      <c r="NDI6" s="384"/>
      <c r="NDJ6" s="384"/>
      <c r="NDK6" s="384"/>
      <c r="NDL6" s="384"/>
      <c r="NDM6" s="384"/>
      <c r="NDN6" s="384"/>
      <c r="NDO6" s="384"/>
      <c r="NDP6" s="384"/>
      <c r="NDQ6" s="384"/>
      <c r="NDR6" s="384"/>
      <c r="NDS6" s="384"/>
      <c r="NDT6" s="384"/>
      <c r="NDU6" s="384"/>
      <c r="NDV6" s="384"/>
      <c r="NDW6" s="384"/>
      <c r="NDX6" s="384"/>
      <c r="NDY6" s="384"/>
      <c r="NDZ6" s="384"/>
      <c r="NEA6" s="384"/>
      <c r="NEB6" s="384"/>
      <c r="NEC6" s="384"/>
      <c r="NED6" s="384"/>
      <c r="NEE6" s="384"/>
      <c r="NEF6" s="384"/>
      <c r="NEG6" s="384"/>
      <c r="NEH6" s="384"/>
      <c r="NEI6" s="384"/>
      <c r="NEJ6" s="384"/>
      <c r="NEK6" s="384"/>
      <c r="NEL6" s="384"/>
      <c r="NEM6" s="384"/>
      <c r="NEN6" s="384"/>
      <c r="NEO6" s="384"/>
      <c r="NEP6" s="384"/>
      <c r="NEQ6" s="384"/>
      <c r="NER6" s="384"/>
      <c r="NES6" s="384"/>
      <c r="NET6" s="384"/>
      <c r="NEU6" s="384"/>
      <c r="NEV6" s="384"/>
      <c r="NEW6" s="384"/>
      <c r="NEX6" s="384"/>
      <c r="NEY6" s="384"/>
      <c r="NEZ6" s="384"/>
      <c r="NFA6" s="384"/>
      <c r="NFB6" s="384"/>
      <c r="NFC6" s="384"/>
      <c r="NFD6" s="384"/>
      <c r="NFE6" s="384"/>
      <c r="NFF6" s="384"/>
      <c r="NFG6" s="384"/>
      <c r="NFH6" s="384"/>
      <c r="NFI6" s="384"/>
      <c r="NFJ6" s="384"/>
      <c r="NFK6" s="384"/>
      <c r="NFL6" s="384"/>
      <c r="NFM6" s="384"/>
      <c r="NFN6" s="384"/>
      <c r="NFO6" s="384"/>
      <c r="NFP6" s="384"/>
      <c r="NFQ6" s="384"/>
      <c r="NFR6" s="384"/>
      <c r="NFS6" s="384"/>
      <c r="NFT6" s="384"/>
      <c r="NFU6" s="384"/>
      <c r="NFV6" s="384"/>
      <c r="NFW6" s="384"/>
      <c r="NFX6" s="384"/>
      <c r="NFY6" s="384"/>
      <c r="NFZ6" s="384"/>
      <c r="NGA6" s="384"/>
      <c r="NGB6" s="384"/>
      <c r="NGC6" s="384"/>
      <c r="NGD6" s="384"/>
      <c r="NGE6" s="384"/>
      <c r="NGF6" s="384"/>
      <c r="NGG6" s="384"/>
      <c r="NGH6" s="384"/>
      <c r="NGI6" s="384"/>
      <c r="NGJ6" s="384"/>
      <c r="NGK6" s="384"/>
      <c r="NGL6" s="384"/>
      <c r="NGM6" s="384"/>
      <c r="NGN6" s="384"/>
      <c r="NGO6" s="384"/>
      <c r="NGP6" s="384"/>
      <c r="NGQ6" s="384"/>
      <c r="NGR6" s="384"/>
      <c r="NGS6" s="384"/>
      <c r="NGT6" s="384"/>
      <c r="NGU6" s="384"/>
      <c r="NGV6" s="384"/>
      <c r="NGW6" s="384"/>
      <c r="NGX6" s="384"/>
      <c r="NGY6" s="384"/>
      <c r="NGZ6" s="384"/>
      <c r="NHA6" s="384"/>
      <c r="NHB6" s="384"/>
      <c r="NHC6" s="384"/>
      <c r="NHD6" s="384"/>
      <c r="NHE6" s="384"/>
      <c r="NHF6" s="384"/>
      <c r="NHG6" s="384"/>
      <c r="NHH6" s="384"/>
      <c r="NHI6" s="384"/>
      <c r="NHJ6" s="384"/>
      <c r="NHK6" s="384"/>
      <c r="NHL6" s="384"/>
      <c r="NHM6" s="384"/>
      <c r="NHN6" s="384"/>
      <c r="NHO6" s="384"/>
      <c r="NHP6" s="384"/>
      <c r="NHQ6" s="384"/>
      <c r="NHR6" s="384"/>
      <c r="NHS6" s="384"/>
      <c r="NHT6" s="384"/>
      <c r="NHU6" s="384"/>
      <c r="NHV6" s="384"/>
      <c r="NHW6" s="384"/>
      <c r="NHX6" s="384"/>
      <c r="NHY6" s="384"/>
      <c r="NHZ6" s="384"/>
      <c r="NIA6" s="384"/>
      <c r="NIB6" s="384"/>
      <c r="NIC6" s="384"/>
      <c r="NID6" s="384"/>
      <c r="NIE6" s="384"/>
      <c r="NIF6" s="384"/>
      <c r="NIG6" s="384"/>
      <c r="NIH6" s="384"/>
      <c r="NII6" s="384"/>
      <c r="NIJ6" s="384"/>
      <c r="NIK6" s="384"/>
      <c r="NIL6" s="384"/>
      <c r="NIM6" s="384"/>
      <c r="NIN6" s="384"/>
      <c r="NIO6" s="384"/>
      <c r="NIP6" s="384"/>
      <c r="NIQ6" s="384"/>
      <c r="NIR6" s="384"/>
      <c r="NIS6" s="384"/>
      <c r="NIT6" s="384"/>
      <c r="NIU6" s="384"/>
      <c r="NIV6" s="384"/>
      <c r="NIW6" s="384"/>
      <c r="NIX6" s="384"/>
      <c r="NIY6" s="384"/>
      <c r="NIZ6" s="384"/>
      <c r="NJA6" s="384"/>
      <c r="NJB6" s="384"/>
      <c r="NJC6" s="384"/>
      <c r="NJD6" s="384"/>
      <c r="NJE6" s="384"/>
      <c r="NJF6" s="384"/>
      <c r="NJG6" s="384"/>
      <c r="NJH6" s="384"/>
      <c r="NJI6" s="384"/>
      <c r="NJJ6" s="384"/>
      <c r="NJK6" s="384"/>
      <c r="NJL6" s="384"/>
      <c r="NJM6" s="384"/>
      <c r="NJN6" s="384"/>
      <c r="NJO6" s="384"/>
      <c r="NJP6" s="384"/>
      <c r="NJQ6" s="384"/>
      <c r="NJR6" s="384"/>
      <c r="NJS6" s="384"/>
      <c r="NJT6" s="384"/>
      <c r="NJU6" s="384"/>
      <c r="NJV6" s="384"/>
      <c r="NJW6" s="384"/>
      <c r="NJX6" s="384"/>
      <c r="NJY6" s="384"/>
      <c r="NJZ6" s="384"/>
      <c r="NKA6" s="384"/>
      <c r="NKB6" s="384"/>
      <c r="NKC6" s="384"/>
      <c r="NKD6" s="384"/>
      <c r="NKE6" s="384"/>
      <c r="NKF6" s="384"/>
      <c r="NKG6" s="384"/>
      <c r="NKH6" s="384"/>
      <c r="NKI6" s="384"/>
      <c r="NKJ6" s="384"/>
      <c r="NKK6" s="384"/>
      <c r="NKL6" s="384"/>
      <c r="NKM6" s="384"/>
      <c r="NKN6" s="384"/>
      <c r="NKO6" s="384"/>
      <c r="NKP6" s="384"/>
      <c r="NKQ6" s="384"/>
      <c r="NKR6" s="384"/>
      <c r="NKS6" s="384"/>
      <c r="NKT6" s="384"/>
      <c r="NKU6" s="384"/>
      <c r="NKV6" s="384"/>
      <c r="NKW6" s="384"/>
      <c r="NKX6" s="384"/>
      <c r="NKY6" s="384"/>
      <c r="NKZ6" s="384"/>
      <c r="NLA6" s="384"/>
      <c r="NLB6" s="384"/>
      <c r="NLC6" s="384"/>
      <c r="NLD6" s="384"/>
      <c r="NLE6" s="384"/>
      <c r="NLF6" s="384"/>
      <c r="NLG6" s="384"/>
      <c r="NLH6" s="384"/>
      <c r="NLI6" s="384"/>
      <c r="NLJ6" s="384"/>
      <c r="NLK6" s="384"/>
      <c r="NLL6" s="384"/>
      <c r="NLM6" s="384"/>
      <c r="NLN6" s="384"/>
      <c r="NLO6" s="384"/>
      <c r="NLP6" s="384"/>
      <c r="NLQ6" s="384"/>
      <c r="NLR6" s="384"/>
      <c r="NLS6" s="384"/>
      <c r="NLT6" s="384"/>
      <c r="NLU6" s="384"/>
      <c r="NLV6" s="384"/>
      <c r="NLW6" s="384"/>
      <c r="NLX6" s="384"/>
      <c r="NLY6" s="384"/>
      <c r="NLZ6" s="384"/>
      <c r="NMA6" s="384"/>
      <c r="NMB6" s="384"/>
      <c r="NMC6" s="384"/>
      <c r="NMD6" s="384"/>
      <c r="NME6" s="384"/>
      <c r="NMF6" s="384"/>
      <c r="NMG6" s="384"/>
      <c r="NMH6" s="384"/>
      <c r="NMI6" s="384"/>
      <c r="NMJ6" s="384"/>
      <c r="NMK6" s="384"/>
      <c r="NML6" s="384"/>
      <c r="NMM6" s="384"/>
      <c r="NMN6" s="384"/>
      <c r="NMO6" s="384"/>
      <c r="NMP6" s="384"/>
      <c r="NMQ6" s="384"/>
      <c r="NMR6" s="384"/>
      <c r="NMS6" s="384"/>
      <c r="NMT6" s="384"/>
      <c r="NMU6" s="384"/>
      <c r="NMV6" s="384"/>
      <c r="NMW6" s="384"/>
      <c r="NMX6" s="384"/>
      <c r="NMY6" s="384"/>
      <c r="NMZ6" s="384"/>
      <c r="NNA6" s="384"/>
      <c r="NNB6" s="384"/>
      <c r="NNC6" s="384"/>
      <c r="NND6" s="384"/>
      <c r="NNE6" s="384"/>
      <c r="NNF6" s="384"/>
      <c r="NNG6" s="384"/>
      <c r="NNH6" s="384"/>
      <c r="NNI6" s="384"/>
      <c r="NNJ6" s="384"/>
      <c r="NNK6" s="384"/>
      <c r="NNL6" s="384"/>
      <c r="NNM6" s="384"/>
      <c r="NNN6" s="384"/>
      <c r="NNO6" s="384"/>
      <c r="NNP6" s="384"/>
      <c r="NNQ6" s="384"/>
      <c r="NNR6" s="384"/>
      <c r="NNS6" s="384"/>
      <c r="NNT6" s="384"/>
      <c r="NNU6" s="384"/>
      <c r="NNV6" s="384"/>
      <c r="NNW6" s="384"/>
      <c r="NNX6" s="384"/>
      <c r="NNY6" s="384"/>
      <c r="NNZ6" s="384"/>
      <c r="NOA6" s="384"/>
      <c r="NOB6" s="384"/>
      <c r="NOC6" s="384"/>
      <c r="NOD6" s="384"/>
      <c r="NOE6" s="384"/>
      <c r="NOF6" s="384"/>
      <c r="NOG6" s="384"/>
      <c r="NOH6" s="384"/>
      <c r="NOI6" s="384"/>
      <c r="NOJ6" s="384"/>
      <c r="NOK6" s="384"/>
      <c r="NOL6" s="384"/>
      <c r="NOM6" s="384"/>
      <c r="NON6" s="384"/>
      <c r="NOO6" s="384"/>
      <c r="NOP6" s="384"/>
      <c r="NOQ6" s="384"/>
      <c r="NOR6" s="384"/>
      <c r="NOS6" s="384"/>
      <c r="NOT6" s="384"/>
      <c r="NOU6" s="384"/>
      <c r="NOV6" s="384"/>
      <c r="NOW6" s="384"/>
      <c r="NOX6" s="384"/>
      <c r="NOY6" s="384"/>
      <c r="NOZ6" s="384"/>
      <c r="NPA6" s="384"/>
      <c r="NPB6" s="384"/>
      <c r="NPC6" s="384"/>
      <c r="NPD6" s="384"/>
      <c r="NPE6" s="384"/>
      <c r="NPF6" s="384"/>
      <c r="NPG6" s="384"/>
      <c r="NPH6" s="384"/>
      <c r="NPI6" s="384"/>
      <c r="NPJ6" s="384"/>
      <c r="NPK6" s="384"/>
      <c r="NPL6" s="384"/>
      <c r="NPM6" s="384"/>
      <c r="NPN6" s="384"/>
      <c r="NPO6" s="384"/>
      <c r="NPP6" s="384"/>
      <c r="NPQ6" s="384"/>
      <c r="NPR6" s="384"/>
      <c r="NPS6" s="384"/>
      <c r="NPT6" s="384"/>
      <c r="NPU6" s="384"/>
      <c r="NPV6" s="384"/>
      <c r="NPW6" s="384"/>
      <c r="NPX6" s="384"/>
      <c r="NPY6" s="384"/>
      <c r="NPZ6" s="384"/>
      <c r="NQA6" s="384"/>
      <c r="NQB6" s="384"/>
      <c r="NQC6" s="384"/>
      <c r="NQD6" s="384"/>
      <c r="NQE6" s="384"/>
      <c r="NQF6" s="384"/>
      <c r="NQG6" s="384"/>
      <c r="NQH6" s="384"/>
      <c r="NQI6" s="384"/>
      <c r="NQJ6" s="384"/>
      <c r="NQK6" s="384"/>
      <c r="NQL6" s="384"/>
      <c r="NQM6" s="384"/>
      <c r="NQN6" s="384"/>
      <c r="NQO6" s="384"/>
      <c r="NQP6" s="384"/>
      <c r="NQQ6" s="384"/>
      <c r="NQR6" s="384"/>
      <c r="NQS6" s="384"/>
      <c r="NQT6" s="384"/>
      <c r="NQU6" s="384"/>
      <c r="NQV6" s="384"/>
      <c r="NQW6" s="384"/>
      <c r="NQX6" s="384"/>
      <c r="NQY6" s="384"/>
      <c r="NQZ6" s="384"/>
      <c r="NRA6" s="384"/>
      <c r="NRB6" s="384"/>
      <c r="NRC6" s="384"/>
      <c r="NRD6" s="384"/>
      <c r="NRE6" s="384"/>
      <c r="NRF6" s="384"/>
      <c r="NRG6" s="384"/>
      <c r="NRH6" s="384"/>
      <c r="NRI6" s="384"/>
      <c r="NRJ6" s="384"/>
      <c r="NRK6" s="384"/>
      <c r="NRL6" s="384"/>
      <c r="NRM6" s="384"/>
      <c r="NRN6" s="384"/>
      <c r="NRO6" s="384"/>
      <c r="NRP6" s="384"/>
      <c r="NRQ6" s="384"/>
      <c r="NRR6" s="384"/>
      <c r="NRS6" s="384"/>
      <c r="NRT6" s="384"/>
      <c r="NRU6" s="384"/>
      <c r="NRV6" s="384"/>
      <c r="NRW6" s="384"/>
      <c r="NRX6" s="384"/>
      <c r="NRY6" s="384"/>
      <c r="NRZ6" s="384"/>
      <c r="NSA6" s="384"/>
      <c r="NSB6" s="384"/>
      <c r="NSC6" s="384"/>
      <c r="NSD6" s="384"/>
      <c r="NSE6" s="384"/>
      <c r="NSF6" s="384"/>
      <c r="NSG6" s="384"/>
      <c r="NSH6" s="384"/>
      <c r="NSI6" s="384"/>
      <c r="NSJ6" s="384"/>
      <c r="NSK6" s="384"/>
      <c r="NSL6" s="384"/>
      <c r="NSM6" s="384"/>
      <c r="NSN6" s="384"/>
      <c r="NSO6" s="384"/>
      <c r="NSP6" s="384"/>
      <c r="NSQ6" s="384"/>
      <c r="NSR6" s="384"/>
      <c r="NSS6" s="384"/>
      <c r="NST6" s="384"/>
      <c r="NSU6" s="384"/>
      <c r="NSV6" s="384"/>
      <c r="NSW6" s="384"/>
      <c r="NSX6" s="384"/>
      <c r="NSY6" s="384"/>
      <c r="NSZ6" s="384"/>
      <c r="NTA6" s="384"/>
      <c r="NTB6" s="384"/>
      <c r="NTC6" s="384"/>
      <c r="NTD6" s="384"/>
      <c r="NTE6" s="384"/>
      <c r="NTF6" s="384"/>
      <c r="NTG6" s="384"/>
      <c r="NTH6" s="384"/>
      <c r="NTI6" s="384"/>
      <c r="NTJ6" s="384"/>
      <c r="NTK6" s="384"/>
      <c r="NTL6" s="384"/>
      <c r="NTM6" s="384"/>
      <c r="NTN6" s="384"/>
      <c r="NTO6" s="384"/>
      <c r="NTP6" s="384"/>
      <c r="NTQ6" s="384"/>
      <c r="NTR6" s="384"/>
      <c r="NTS6" s="384"/>
      <c r="NTT6" s="384"/>
      <c r="NTU6" s="384"/>
      <c r="NTV6" s="384"/>
      <c r="NTW6" s="384"/>
      <c r="NTX6" s="384"/>
      <c r="NTY6" s="384"/>
      <c r="NTZ6" s="384"/>
      <c r="NUA6" s="384"/>
      <c r="NUB6" s="384"/>
      <c r="NUC6" s="384"/>
      <c r="NUD6" s="384"/>
      <c r="NUE6" s="384"/>
      <c r="NUF6" s="384"/>
      <c r="NUG6" s="384"/>
      <c r="NUH6" s="384"/>
      <c r="NUI6" s="384"/>
      <c r="NUJ6" s="384"/>
      <c r="NUK6" s="384"/>
      <c r="NUL6" s="384"/>
      <c r="NUM6" s="384"/>
      <c r="NUN6" s="384"/>
      <c r="NUO6" s="384"/>
      <c r="NUP6" s="384"/>
      <c r="NUQ6" s="384"/>
      <c r="NUR6" s="384"/>
      <c r="NUS6" s="384"/>
      <c r="NUT6" s="384"/>
      <c r="NUU6" s="384"/>
      <c r="NUV6" s="384"/>
      <c r="NUW6" s="384"/>
      <c r="NUX6" s="384"/>
      <c r="NUY6" s="384"/>
      <c r="NUZ6" s="384"/>
      <c r="NVA6" s="384"/>
      <c r="NVB6" s="384"/>
      <c r="NVC6" s="384"/>
      <c r="NVD6" s="384"/>
      <c r="NVE6" s="384"/>
      <c r="NVF6" s="384"/>
      <c r="NVG6" s="384"/>
      <c r="NVH6" s="384"/>
      <c r="NVI6" s="384"/>
      <c r="NVJ6" s="384"/>
      <c r="NVK6" s="384"/>
      <c r="NVL6" s="384"/>
      <c r="NVM6" s="384"/>
      <c r="NVN6" s="384"/>
      <c r="NVO6" s="384"/>
      <c r="NVP6" s="384"/>
      <c r="NVQ6" s="384"/>
      <c r="NVR6" s="384"/>
      <c r="NVS6" s="384"/>
      <c r="NVT6" s="384"/>
      <c r="NVU6" s="384"/>
      <c r="NVV6" s="384"/>
      <c r="NVW6" s="384"/>
      <c r="NVX6" s="384"/>
      <c r="NVY6" s="384"/>
      <c r="NVZ6" s="384"/>
      <c r="NWA6" s="384"/>
      <c r="NWB6" s="384"/>
      <c r="NWC6" s="384"/>
      <c r="NWD6" s="384"/>
      <c r="NWE6" s="384"/>
      <c r="NWF6" s="384"/>
      <c r="NWG6" s="384"/>
      <c r="NWH6" s="384"/>
      <c r="NWI6" s="384"/>
      <c r="NWJ6" s="384"/>
      <c r="NWK6" s="384"/>
      <c r="NWL6" s="384"/>
      <c r="NWM6" s="384"/>
      <c r="NWN6" s="384"/>
      <c r="NWO6" s="384"/>
      <c r="NWP6" s="384"/>
      <c r="NWQ6" s="384"/>
      <c r="NWR6" s="384"/>
      <c r="NWS6" s="384"/>
      <c r="NWT6" s="384"/>
      <c r="NWU6" s="384"/>
      <c r="NWV6" s="384"/>
      <c r="NWW6" s="384"/>
      <c r="NWX6" s="384"/>
      <c r="NWY6" s="384"/>
      <c r="NWZ6" s="384"/>
      <c r="NXA6" s="384"/>
      <c r="NXB6" s="384"/>
      <c r="NXC6" s="384"/>
      <c r="NXD6" s="384"/>
      <c r="NXE6" s="384"/>
      <c r="NXF6" s="384"/>
      <c r="NXG6" s="384"/>
      <c r="NXH6" s="384"/>
      <c r="NXI6" s="384"/>
      <c r="NXJ6" s="384"/>
      <c r="NXK6" s="384"/>
      <c r="NXL6" s="384"/>
      <c r="NXM6" s="384"/>
      <c r="NXN6" s="384"/>
      <c r="NXO6" s="384"/>
      <c r="NXP6" s="384"/>
      <c r="NXQ6" s="384"/>
      <c r="NXR6" s="384"/>
      <c r="NXS6" s="384"/>
      <c r="NXT6" s="384"/>
      <c r="NXU6" s="384"/>
      <c r="NXV6" s="384"/>
      <c r="NXW6" s="384"/>
      <c r="NXX6" s="384"/>
      <c r="NXY6" s="384"/>
      <c r="NXZ6" s="384"/>
      <c r="NYA6" s="384"/>
      <c r="NYB6" s="384"/>
      <c r="NYC6" s="384"/>
      <c r="NYD6" s="384"/>
      <c r="NYE6" s="384"/>
      <c r="NYF6" s="384"/>
      <c r="NYG6" s="384"/>
      <c r="NYH6" s="384"/>
      <c r="NYI6" s="384"/>
      <c r="NYJ6" s="384"/>
      <c r="NYK6" s="384"/>
      <c r="NYL6" s="384"/>
      <c r="NYM6" s="384"/>
      <c r="NYN6" s="384"/>
      <c r="NYO6" s="384"/>
      <c r="NYP6" s="384"/>
      <c r="NYQ6" s="384"/>
      <c r="NYR6" s="384"/>
      <c r="NYS6" s="384"/>
      <c r="NYT6" s="384"/>
      <c r="NYU6" s="384"/>
      <c r="NYV6" s="384"/>
      <c r="NYW6" s="384"/>
      <c r="NYX6" s="384"/>
      <c r="NYY6" s="384"/>
      <c r="NYZ6" s="384"/>
      <c r="NZA6" s="384"/>
      <c r="NZB6" s="384"/>
      <c r="NZC6" s="384"/>
      <c r="NZD6" s="384"/>
      <c r="NZE6" s="384"/>
      <c r="NZF6" s="384"/>
      <c r="NZG6" s="384"/>
      <c r="NZH6" s="384"/>
      <c r="NZI6" s="384"/>
      <c r="NZJ6" s="384"/>
      <c r="NZK6" s="384"/>
      <c r="NZL6" s="384"/>
      <c r="NZM6" s="384"/>
      <c r="NZN6" s="384"/>
      <c r="NZO6" s="384"/>
      <c r="NZP6" s="384"/>
      <c r="NZQ6" s="384"/>
      <c r="NZR6" s="384"/>
      <c r="NZS6" s="384"/>
      <c r="NZT6" s="384"/>
      <c r="NZU6" s="384"/>
      <c r="NZV6" s="384"/>
      <c r="NZW6" s="384"/>
      <c r="NZX6" s="384"/>
      <c r="NZY6" s="384"/>
      <c r="NZZ6" s="384"/>
      <c r="OAA6" s="384"/>
      <c r="OAB6" s="384"/>
      <c r="OAC6" s="384"/>
      <c r="OAD6" s="384"/>
      <c r="OAE6" s="384"/>
      <c r="OAF6" s="384"/>
      <c r="OAG6" s="384"/>
      <c r="OAH6" s="384"/>
      <c r="OAI6" s="384"/>
      <c r="OAJ6" s="384"/>
      <c r="OAK6" s="384"/>
      <c r="OAL6" s="384"/>
      <c r="OAM6" s="384"/>
      <c r="OAN6" s="384"/>
      <c r="OAO6" s="384"/>
      <c r="OAP6" s="384"/>
      <c r="OAQ6" s="384"/>
      <c r="OAR6" s="384"/>
      <c r="OAS6" s="384"/>
      <c r="OAT6" s="384"/>
      <c r="OAU6" s="384"/>
      <c r="OAV6" s="384"/>
      <c r="OAW6" s="384"/>
      <c r="OAX6" s="384"/>
      <c r="OAY6" s="384"/>
      <c r="OAZ6" s="384"/>
      <c r="OBA6" s="384"/>
      <c r="OBB6" s="384"/>
      <c r="OBC6" s="384"/>
      <c r="OBD6" s="384"/>
      <c r="OBE6" s="384"/>
      <c r="OBF6" s="384"/>
      <c r="OBG6" s="384"/>
      <c r="OBH6" s="384"/>
      <c r="OBI6" s="384"/>
      <c r="OBJ6" s="384"/>
      <c r="OBK6" s="384"/>
      <c r="OBL6" s="384"/>
      <c r="OBM6" s="384"/>
      <c r="OBN6" s="384"/>
      <c r="OBO6" s="384"/>
      <c r="OBP6" s="384"/>
      <c r="OBQ6" s="384"/>
      <c r="OBR6" s="384"/>
      <c r="OBS6" s="384"/>
      <c r="OBT6" s="384"/>
      <c r="OBU6" s="384"/>
      <c r="OBV6" s="384"/>
      <c r="OBW6" s="384"/>
      <c r="OBX6" s="384"/>
      <c r="OBY6" s="384"/>
      <c r="OBZ6" s="384"/>
      <c r="OCA6" s="384"/>
      <c r="OCB6" s="384"/>
      <c r="OCC6" s="384"/>
      <c r="OCD6" s="384"/>
      <c r="OCE6" s="384"/>
      <c r="OCF6" s="384"/>
      <c r="OCG6" s="384"/>
      <c r="OCH6" s="384"/>
      <c r="OCI6" s="384"/>
      <c r="OCJ6" s="384"/>
      <c r="OCK6" s="384"/>
      <c r="OCL6" s="384"/>
      <c r="OCM6" s="384"/>
      <c r="OCN6" s="384"/>
      <c r="OCO6" s="384"/>
      <c r="OCP6" s="384"/>
      <c r="OCQ6" s="384"/>
      <c r="OCR6" s="384"/>
      <c r="OCS6" s="384"/>
      <c r="OCT6" s="384"/>
      <c r="OCU6" s="384"/>
      <c r="OCV6" s="384"/>
      <c r="OCW6" s="384"/>
      <c r="OCX6" s="384"/>
      <c r="OCY6" s="384"/>
      <c r="OCZ6" s="384"/>
      <c r="ODA6" s="384"/>
      <c r="ODB6" s="384"/>
      <c r="ODC6" s="384"/>
      <c r="ODD6" s="384"/>
      <c r="ODE6" s="384"/>
      <c r="ODF6" s="384"/>
      <c r="ODG6" s="384"/>
      <c r="ODH6" s="384"/>
      <c r="ODI6" s="384"/>
      <c r="ODJ6" s="384"/>
      <c r="ODK6" s="384"/>
      <c r="ODL6" s="384"/>
      <c r="ODM6" s="384"/>
      <c r="ODN6" s="384"/>
      <c r="ODO6" s="384"/>
      <c r="ODP6" s="384"/>
      <c r="ODQ6" s="384"/>
      <c r="ODR6" s="384"/>
      <c r="ODS6" s="384"/>
      <c r="ODT6" s="384"/>
      <c r="ODU6" s="384"/>
      <c r="ODV6" s="384"/>
      <c r="ODW6" s="384"/>
      <c r="ODX6" s="384"/>
      <c r="ODY6" s="384"/>
      <c r="ODZ6" s="384"/>
      <c r="OEA6" s="384"/>
      <c r="OEB6" s="384"/>
      <c r="OEC6" s="384"/>
      <c r="OED6" s="384"/>
      <c r="OEE6" s="384"/>
      <c r="OEF6" s="384"/>
      <c r="OEG6" s="384"/>
      <c r="OEH6" s="384"/>
      <c r="OEI6" s="384"/>
      <c r="OEJ6" s="384"/>
      <c r="OEK6" s="384"/>
      <c r="OEL6" s="384"/>
      <c r="OEM6" s="384"/>
      <c r="OEN6" s="384"/>
      <c r="OEO6" s="384"/>
      <c r="OEP6" s="384"/>
      <c r="OEQ6" s="384"/>
      <c r="OER6" s="384"/>
      <c r="OES6" s="384"/>
      <c r="OET6" s="384"/>
      <c r="OEU6" s="384"/>
      <c r="OEV6" s="384"/>
      <c r="OEW6" s="384"/>
      <c r="OEX6" s="384"/>
      <c r="OEY6" s="384"/>
      <c r="OEZ6" s="384"/>
      <c r="OFA6" s="384"/>
      <c r="OFB6" s="384"/>
      <c r="OFC6" s="384"/>
      <c r="OFD6" s="384"/>
      <c r="OFE6" s="384"/>
      <c r="OFF6" s="384"/>
      <c r="OFG6" s="384"/>
      <c r="OFH6" s="384"/>
      <c r="OFI6" s="384"/>
      <c r="OFJ6" s="384"/>
      <c r="OFK6" s="384"/>
      <c r="OFL6" s="384"/>
      <c r="OFM6" s="384"/>
      <c r="OFN6" s="384"/>
      <c r="OFO6" s="384"/>
      <c r="OFP6" s="384"/>
      <c r="OFQ6" s="384"/>
      <c r="OFR6" s="384"/>
      <c r="OFS6" s="384"/>
      <c r="OFT6" s="384"/>
      <c r="OFU6" s="384"/>
      <c r="OFV6" s="384"/>
      <c r="OFW6" s="384"/>
      <c r="OFX6" s="384"/>
      <c r="OFY6" s="384"/>
      <c r="OFZ6" s="384"/>
      <c r="OGA6" s="384"/>
      <c r="OGB6" s="384"/>
      <c r="OGC6" s="384"/>
      <c r="OGD6" s="384"/>
      <c r="OGE6" s="384"/>
      <c r="OGF6" s="384"/>
      <c r="OGG6" s="384"/>
      <c r="OGH6" s="384"/>
      <c r="OGI6" s="384"/>
      <c r="OGJ6" s="384"/>
      <c r="OGK6" s="384"/>
      <c r="OGL6" s="384"/>
      <c r="OGM6" s="384"/>
      <c r="OGN6" s="384"/>
      <c r="OGO6" s="384"/>
      <c r="OGP6" s="384"/>
      <c r="OGQ6" s="384"/>
      <c r="OGR6" s="384"/>
      <c r="OGS6" s="384"/>
      <c r="OGT6" s="384"/>
      <c r="OGU6" s="384"/>
      <c r="OGV6" s="384"/>
      <c r="OGW6" s="384"/>
      <c r="OGX6" s="384"/>
      <c r="OGY6" s="384"/>
      <c r="OGZ6" s="384"/>
      <c r="OHA6" s="384"/>
      <c r="OHB6" s="384"/>
      <c r="OHC6" s="384"/>
      <c r="OHD6" s="384"/>
      <c r="OHE6" s="384"/>
      <c r="OHF6" s="384"/>
      <c r="OHG6" s="384"/>
      <c r="OHH6" s="384"/>
      <c r="OHI6" s="384"/>
      <c r="OHJ6" s="384"/>
      <c r="OHK6" s="384"/>
      <c r="OHL6" s="384"/>
      <c r="OHM6" s="384"/>
      <c r="OHN6" s="384"/>
      <c r="OHO6" s="384"/>
      <c r="OHP6" s="384"/>
      <c r="OHQ6" s="384"/>
      <c r="OHR6" s="384"/>
      <c r="OHS6" s="384"/>
      <c r="OHT6" s="384"/>
      <c r="OHU6" s="384"/>
      <c r="OHV6" s="384"/>
      <c r="OHW6" s="384"/>
      <c r="OHX6" s="384"/>
      <c r="OHY6" s="384"/>
      <c r="OHZ6" s="384"/>
      <c r="OIA6" s="384"/>
      <c r="OIB6" s="384"/>
      <c r="OIC6" s="384"/>
      <c r="OID6" s="384"/>
      <c r="OIE6" s="384"/>
      <c r="OIF6" s="384"/>
      <c r="OIG6" s="384"/>
      <c r="OIH6" s="384"/>
      <c r="OII6" s="384"/>
      <c r="OIJ6" s="384"/>
      <c r="OIK6" s="384"/>
      <c r="OIL6" s="384"/>
      <c r="OIM6" s="384"/>
      <c r="OIN6" s="384"/>
      <c r="OIO6" s="384"/>
      <c r="OIP6" s="384"/>
      <c r="OIQ6" s="384"/>
      <c r="OIR6" s="384"/>
      <c r="OIS6" s="384"/>
      <c r="OIT6" s="384"/>
      <c r="OIU6" s="384"/>
      <c r="OIV6" s="384"/>
      <c r="OIW6" s="384"/>
      <c r="OIX6" s="384"/>
      <c r="OIY6" s="384"/>
      <c r="OIZ6" s="384"/>
      <c r="OJA6" s="384"/>
      <c r="OJB6" s="384"/>
      <c r="OJC6" s="384"/>
      <c r="OJD6" s="384"/>
      <c r="OJE6" s="384"/>
      <c r="OJF6" s="384"/>
      <c r="OJG6" s="384"/>
      <c r="OJH6" s="384"/>
      <c r="OJI6" s="384"/>
      <c r="OJJ6" s="384"/>
      <c r="OJK6" s="384"/>
      <c r="OJL6" s="384"/>
      <c r="OJM6" s="384"/>
      <c r="OJN6" s="384"/>
      <c r="OJO6" s="384"/>
      <c r="OJP6" s="384"/>
      <c r="OJQ6" s="384"/>
      <c r="OJR6" s="384"/>
      <c r="OJS6" s="384"/>
      <c r="OJT6" s="384"/>
      <c r="OJU6" s="384"/>
      <c r="OJV6" s="384"/>
      <c r="OJW6" s="384"/>
      <c r="OJX6" s="384"/>
      <c r="OJY6" s="384"/>
      <c r="OJZ6" s="384"/>
      <c r="OKA6" s="384"/>
      <c r="OKB6" s="384"/>
      <c r="OKC6" s="384"/>
      <c r="OKD6" s="384"/>
      <c r="OKE6" s="384"/>
      <c r="OKF6" s="384"/>
      <c r="OKG6" s="384"/>
      <c r="OKH6" s="384"/>
      <c r="OKI6" s="384"/>
      <c r="OKJ6" s="384"/>
      <c r="OKK6" s="384"/>
      <c r="OKL6" s="384"/>
      <c r="OKM6" s="384"/>
      <c r="OKN6" s="384"/>
      <c r="OKO6" s="384"/>
      <c r="OKP6" s="384"/>
      <c r="OKQ6" s="384"/>
      <c r="OKR6" s="384"/>
      <c r="OKS6" s="384"/>
      <c r="OKT6" s="384"/>
      <c r="OKU6" s="384"/>
      <c r="OKV6" s="384"/>
      <c r="OKW6" s="384"/>
      <c r="OKX6" s="384"/>
      <c r="OKY6" s="384"/>
      <c r="OKZ6" s="384"/>
      <c r="OLA6" s="384"/>
      <c r="OLB6" s="384"/>
      <c r="OLC6" s="384"/>
      <c r="OLD6" s="384"/>
      <c r="OLE6" s="384"/>
      <c r="OLF6" s="384"/>
      <c r="OLG6" s="384"/>
      <c r="OLH6" s="384"/>
      <c r="OLI6" s="384"/>
      <c r="OLJ6" s="384"/>
      <c r="OLK6" s="384"/>
      <c r="OLL6" s="384"/>
      <c r="OLM6" s="384"/>
      <c r="OLN6" s="384"/>
      <c r="OLO6" s="384"/>
      <c r="OLP6" s="384"/>
      <c r="OLQ6" s="384"/>
      <c r="OLR6" s="384"/>
      <c r="OLS6" s="384"/>
      <c r="OLT6" s="384"/>
      <c r="OLU6" s="384"/>
      <c r="OLV6" s="384"/>
      <c r="OLW6" s="384"/>
      <c r="OLX6" s="384"/>
      <c r="OLY6" s="384"/>
      <c r="OLZ6" s="384"/>
      <c r="OMA6" s="384"/>
      <c r="OMB6" s="384"/>
      <c r="OMC6" s="384"/>
      <c r="OMD6" s="384"/>
      <c r="OME6" s="384"/>
      <c r="OMF6" s="384"/>
      <c r="OMG6" s="384"/>
      <c r="OMH6" s="384"/>
      <c r="OMI6" s="384"/>
      <c r="OMJ6" s="384"/>
      <c r="OMK6" s="384"/>
      <c r="OML6" s="384"/>
      <c r="OMM6" s="384"/>
      <c r="OMN6" s="384"/>
      <c r="OMO6" s="384"/>
      <c r="OMP6" s="384"/>
      <c r="OMQ6" s="384"/>
      <c r="OMR6" s="384"/>
      <c r="OMS6" s="384"/>
      <c r="OMT6" s="384"/>
      <c r="OMU6" s="384"/>
      <c r="OMV6" s="384"/>
      <c r="OMW6" s="384"/>
      <c r="OMX6" s="384"/>
      <c r="OMY6" s="384"/>
      <c r="OMZ6" s="384"/>
      <c r="ONA6" s="384"/>
      <c r="ONB6" s="384"/>
      <c r="ONC6" s="384"/>
      <c r="OND6" s="384"/>
      <c r="ONE6" s="384"/>
      <c r="ONF6" s="384"/>
      <c r="ONG6" s="384"/>
      <c r="ONH6" s="384"/>
      <c r="ONI6" s="384"/>
      <c r="ONJ6" s="384"/>
      <c r="ONK6" s="384"/>
      <c r="ONL6" s="384"/>
      <c r="ONM6" s="384"/>
      <c r="ONN6" s="384"/>
      <c r="ONO6" s="384"/>
      <c r="ONP6" s="384"/>
      <c r="ONQ6" s="384"/>
      <c r="ONR6" s="384"/>
      <c r="ONS6" s="384"/>
      <c r="ONT6" s="384"/>
      <c r="ONU6" s="384"/>
      <c r="ONV6" s="384"/>
      <c r="ONW6" s="384"/>
      <c r="ONX6" s="384"/>
      <c r="ONY6" s="384"/>
      <c r="ONZ6" s="384"/>
      <c r="OOA6" s="384"/>
      <c r="OOB6" s="384"/>
      <c r="OOC6" s="384"/>
      <c r="OOD6" s="384"/>
      <c r="OOE6" s="384"/>
      <c r="OOF6" s="384"/>
      <c r="OOG6" s="384"/>
      <c r="OOH6" s="384"/>
      <c r="OOI6" s="384"/>
      <c r="OOJ6" s="384"/>
      <c r="OOK6" s="384"/>
      <c r="OOL6" s="384"/>
      <c r="OOM6" s="384"/>
      <c r="OON6" s="384"/>
      <c r="OOO6" s="384"/>
      <c r="OOP6" s="384"/>
      <c r="OOQ6" s="384"/>
      <c r="OOR6" s="384"/>
      <c r="OOS6" s="384"/>
      <c r="OOT6" s="384"/>
      <c r="OOU6" s="384"/>
      <c r="OOV6" s="384"/>
      <c r="OOW6" s="384"/>
      <c r="OOX6" s="384"/>
      <c r="OOY6" s="384"/>
      <c r="OOZ6" s="384"/>
      <c r="OPA6" s="384"/>
      <c r="OPB6" s="384"/>
      <c r="OPC6" s="384"/>
      <c r="OPD6" s="384"/>
      <c r="OPE6" s="384"/>
      <c r="OPF6" s="384"/>
      <c r="OPG6" s="384"/>
      <c r="OPH6" s="384"/>
      <c r="OPI6" s="384"/>
      <c r="OPJ6" s="384"/>
      <c r="OPK6" s="384"/>
      <c r="OPL6" s="384"/>
      <c r="OPM6" s="384"/>
      <c r="OPN6" s="384"/>
      <c r="OPO6" s="384"/>
      <c r="OPP6" s="384"/>
      <c r="OPQ6" s="384"/>
      <c r="OPR6" s="384"/>
      <c r="OPS6" s="384"/>
      <c r="OPT6" s="384"/>
      <c r="OPU6" s="384"/>
      <c r="OPV6" s="384"/>
      <c r="OPW6" s="384"/>
      <c r="OPX6" s="384"/>
      <c r="OPY6" s="384"/>
      <c r="OPZ6" s="384"/>
      <c r="OQA6" s="384"/>
      <c r="OQB6" s="384"/>
      <c r="OQC6" s="384"/>
      <c r="OQD6" s="384"/>
      <c r="OQE6" s="384"/>
      <c r="OQF6" s="384"/>
      <c r="OQG6" s="384"/>
      <c r="OQH6" s="384"/>
      <c r="OQI6" s="384"/>
      <c r="OQJ6" s="384"/>
      <c r="OQK6" s="384"/>
      <c r="OQL6" s="384"/>
      <c r="OQM6" s="384"/>
      <c r="OQN6" s="384"/>
      <c r="OQO6" s="384"/>
      <c r="OQP6" s="384"/>
      <c r="OQQ6" s="384"/>
      <c r="OQR6" s="384"/>
      <c r="OQS6" s="384"/>
      <c r="OQT6" s="384"/>
      <c r="OQU6" s="384"/>
      <c r="OQV6" s="384"/>
      <c r="OQW6" s="384"/>
      <c r="OQX6" s="384"/>
      <c r="OQY6" s="384"/>
      <c r="OQZ6" s="384"/>
      <c r="ORA6" s="384"/>
      <c r="ORB6" s="384"/>
      <c r="ORC6" s="384"/>
      <c r="ORD6" s="384"/>
      <c r="ORE6" s="384"/>
      <c r="ORF6" s="384"/>
      <c r="ORG6" s="384"/>
      <c r="ORH6" s="384"/>
      <c r="ORI6" s="384"/>
      <c r="ORJ6" s="384"/>
      <c r="ORK6" s="384"/>
      <c r="ORL6" s="384"/>
      <c r="ORM6" s="384"/>
      <c r="ORN6" s="384"/>
      <c r="ORO6" s="384"/>
      <c r="ORP6" s="384"/>
      <c r="ORQ6" s="384"/>
      <c r="ORR6" s="384"/>
      <c r="ORS6" s="384"/>
      <c r="ORT6" s="384"/>
      <c r="ORU6" s="384"/>
      <c r="ORV6" s="384"/>
      <c r="ORW6" s="384"/>
      <c r="ORX6" s="384"/>
      <c r="ORY6" s="384"/>
      <c r="ORZ6" s="384"/>
      <c r="OSA6" s="384"/>
      <c r="OSB6" s="384"/>
      <c r="OSC6" s="384"/>
      <c r="OSD6" s="384"/>
      <c r="OSE6" s="384"/>
      <c r="OSF6" s="384"/>
      <c r="OSG6" s="384"/>
      <c r="OSH6" s="384"/>
      <c r="OSI6" s="384"/>
      <c r="OSJ6" s="384"/>
      <c r="OSK6" s="384"/>
      <c r="OSL6" s="384"/>
      <c r="OSM6" s="384"/>
      <c r="OSN6" s="384"/>
      <c r="OSO6" s="384"/>
      <c r="OSP6" s="384"/>
      <c r="OSQ6" s="384"/>
      <c r="OSR6" s="384"/>
      <c r="OSS6" s="384"/>
      <c r="OST6" s="384"/>
      <c r="OSU6" s="384"/>
      <c r="OSV6" s="384"/>
      <c r="OSW6" s="384"/>
      <c r="OSX6" s="384"/>
      <c r="OSY6" s="384"/>
      <c r="OSZ6" s="384"/>
      <c r="OTA6" s="384"/>
      <c r="OTB6" s="384"/>
      <c r="OTC6" s="384"/>
      <c r="OTD6" s="384"/>
      <c r="OTE6" s="384"/>
      <c r="OTF6" s="384"/>
      <c r="OTG6" s="384"/>
      <c r="OTH6" s="384"/>
      <c r="OTI6" s="384"/>
      <c r="OTJ6" s="384"/>
      <c r="OTK6" s="384"/>
      <c r="OTL6" s="384"/>
      <c r="OTM6" s="384"/>
      <c r="OTN6" s="384"/>
      <c r="OTO6" s="384"/>
      <c r="OTP6" s="384"/>
      <c r="OTQ6" s="384"/>
      <c r="OTR6" s="384"/>
      <c r="OTS6" s="384"/>
      <c r="OTT6" s="384"/>
      <c r="OTU6" s="384"/>
      <c r="OTV6" s="384"/>
      <c r="OTW6" s="384"/>
      <c r="OTX6" s="384"/>
      <c r="OTY6" s="384"/>
      <c r="OTZ6" s="384"/>
      <c r="OUA6" s="384"/>
      <c r="OUB6" s="384"/>
      <c r="OUC6" s="384"/>
      <c r="OUD6" s="384"/>
      <c r="OUE6" s="384"/>
      <c r="OUF6" s="384"/>
      <c r="OUG6" s="384"/>
      <c r="OUH6" s="384"/>
      <c r="OUI6" s="384"/>
      <c r="OUJ6" s="384"/>
      <c r="OUK6" s="384"/>
      <c r="OUL6" s="384"/>
      <c r="OUM6" s="384"/>
      <c r="OUN6" s="384"/>
      <c r="OUO6" s="384"/>
      <c r="OUP6" s="384"/>
      <c r="OUQ6" s="384"/>
      <c r="OUR6" s="384"/>
      <c r="OUS6" s="384"/>
      <c r="OUT6" s="384"/>
      <c r="OUU6" s="384"/>
      <c r="OUV6" s="384"/>
      <c r="OUW6" s="384"/>
      <c r="OUX6" s="384"/>
      <c r="OUY6" s="384"/>
      <c r="OUZ6" s="384"/>
      <c r="OVA6" s="384"/>
      <c r="OVB6" s="384"/>
      <c r="OVC6" s="384"/>
      <c r="OVD6" s="384"/>
      <c r="OVE6" s="384"/>
      <c r="OVF6" s="384"/>
      <c r="OVG6" s="384"/>
      <c r="OVH6" s="384"/>
      <c r="OVI6" s="384"/>
      <c r="OVJ6" s="384"/>
      <c r="OVK6" s="384"/>
      <c r="OVL6" s="384"/>
      <c r="OVM6" s="384"/>
      <c r="OVN6" s="384"/>
      <c r="OVO6" s="384"/>
      <c r="OVP6" s="384"/>
      <c r="OVQ6" s="384"/>
      <c r="OVR6" s="384"/>
      <c r="OVS6" s="384"/>
      <c r="OVT6" s="384"/>
      <c r="OVU6" s="384"/>
      <c r="OVV6" s="384"/>
      <c r="OVW6" s="384"/>
      <c r="OVX6" s="384"/>
      <c r="OVY6" s="384"/>
      <c r="OVZ6" s="384"/>
      <c r="OWA6" s="384"/>
      <c r="OWB6" s="384"/>
      <c r="OWC6" s="384"/>
      <c r="OWD6" s="384"/>
      <c r="OWE6" s="384"/>
      <c r="OWF6" s="384"/>
      <c r="OWG6" s="384"/>
      <c r="OWH6" s="384"/>
      <c r="OWI6" s="384"/>
      <c r="OWJ6" s="384"/>
      <c r="OWK6" s="384"/>
      <c r="OWL6" s="384"/>
      <c r="OWM6" s="384"/>
      <c r="OWN6" s="384"/>
      <c r="OWO6" s="384"/>
      <c r="OWP6" s="384"/>
      <c r="OWQ6" s="384"/>
      <c r="OWR6" s="384"/>
      <c r="OWS6" s="384"/>
      <c r="OWT6" s="384"/>
      <c r="OWU6" s="384"/>
      <c r="OWV6" s="384"/>
      <c r="OWW6" s="384"/>
      <c r="OWX6" s="384"/>
      <c r="OWY6" s="384"/>
      <c r="OWZ6" s="384"/>
      <c r="OXA6" s="384"/>
      <c r="OXB6" s="384"/>
      <c r="OXC6" s="384"/>
      <c r="OXD6" s="384"/>
      <c r="OXE6" s="384"/>
      <c r="OXF6" s="384"/>
      <c r="OXG6" s="384"/>
      <c r="OXH6" s="384"/>
      <c r="OXI6" s="384"/>
      <c r="OXJ6" s="384"/>
      <c r="OXK6" s="384"/>
      <c r="OXL6" s="384"/>
      <c r="OXM6" s="384"/>
      <c r="OXN6" s="384"/>
      <c r="OXO6" s="384"/>
      <c r="OXP6" s="384"/>
      <c r="OXQ6" s="384"/>
      <c r="OXR6" s="384"/>
      <c r="OXS6" s="384"/>
      <c r="OXT6" s="384"/>
      <c r="OXU6" s="384"/>
      <c r="OXV6" s="384"/>
      <c r="OXW6" s="384"/>
      <c r="OXX6" s="384"/>
      <c r="OXY6" s="384"/>
      <c r="OXZ6" s="384"/>
      <c r="OYA6" s="384"/>
      <c r="OYB6" s="384"/>
      <c r="OYC6" s="384"/>
      <c r="OYD6" s="384"/>
      <c r="OYE6" s="384"/>
      <c r="OYF6" s="384"/>
      <c r="OYG6" s="384"/>
      <c r="OYH6" s="384"/>
      <c r="OYI6" s="384"/>
      <c r="OYJ6" s="384"/>
      <c r="OYK6" s="384"/>
      <c r="OYL6" s="384"/>
      <c r="OYM6" s="384"/>
      <c r="OYN6" s="384"/>
      <c r="OYO6" s="384"/>
      <c r="OYP6" s="384"/>
      <c r="OYQ6" s="384"/>
      <c r="OYR6" s="384"/>
      <c r="OYS6" s="384"/>
      <c r="OYT6" s="384"/>
      <c r="OYU6" s="384"/>
      <c r="OYV6" s="384"/>
      <c r="OYW6" s="384"/>
      <c r="OYX6" s="384"/>
      <c r="OYY6" s="384"/>
      <c r="OYZ6" s="384"/>
      <c r="OZA6" s="384"/>
      <c r="OZB6" s="384"/>
      <c r="OZC6" s="384"/>
      <c r="OZD6" s="384"/>
      <c r="OZE6" s="384"/>
      <c r="OZF6" s="384"/>
      <c r="OZG6" s="384"/>
      <c r="OZH6" s="384"/>
      <c r="OZI6" s="384"/>
      <c r="OZJ6" s="384"/>
      <c r="OZK6" s="384"/>
      <c r="OZL6" s="384"/>
      <c r="OZM6" s="384"/>
      <c r="OZN6" s="384"/>
      <c r="OZO6" s="384"/>
      <c r="OZP6" s="384"/>
      <c r="OZQ6" s="384"/>
      <c r="OZR6" s="384"/>
      <c r="OZS6" s="384"/>
      <c r="OZT6" s="384"/>
      <c r="OZU6" s="384"/>
      <c r="OZV6" s="384"/>
      <c r="OZW6" s="384"/>
      <c r="OZX6" s="384"/>
      <c r="OZY6" s="384"/>
      <c r="OZZ6" s="384"/>
      <c r="PAA6" s="384"/>
      <c r="PAB6" s="384"/>
      <c r="PAC6" s="384"/>
      <c r="PAD6" s="384"/>
      <c r="PAE6" s="384"/>
      <c r="PAF6" s="384"/>
      <c r="PAG6" s="384"/>
      <c r="PAH6" s="384"/>
      <c r="PAI6" s="384"/>
      <c r="PAJ6" s="384"/>
      <c r="PAK6" s="384"/>
      <c r="PAL6" s="384"/>
      <c r="PAM6" s="384"/>
      <c r="PAN6" s="384"/>
      <c r="PAO6" s="384"/>
      <c r="PAP6" s="384"/>
      <c r="PAQ6" s="384"/>
      <c r="PAR6" s="384"/>
      <c r="PAS6" s="384"/>
      <c r="PAT6" s="384"/>
      <c r="PAU6" s="384"/>
      <c r="PAV6" s="384"/>
      <c r="PAW6" s="384"/>
      <c r="PAX6" s="384"/>
      <c r="PAY6" s="384"/>
      <c r="PAZ6" s="384"/>
      <c r="PBA6" s="384"/>
      <c r="PBB6" s="384"/>
      <c r="PBC6" s="384"/>
      <c r="PBD6" s="384"/>
      <c r="PBE6" s="384"/>
      <c r="PBF6" s="384"/>
      <c r="PBG6" s="384"/>
      <c r="PBH6" s="384"/>
      <c r="PBI6" s="384"/>
      <c r="PBJ6" s="384"/>
      <c r="PBK6" s="384"/>
      <c r="PBL6" s="384"/>
      <c r="PBM6" s="384"/>
      <c r="PBN6" s="384"/>
      <c r="PBO6" s="384"/>
      <c r="PBP6" s="384"/>
      <c r="PBQ6" s="384"/>
      <c r="PBR6" s="384"/>
      <c r="PBS6" s="384"/>
      <c r="PBT6" s="384"/>
      <c r="PBU6" s="384"/>
      <c r="PBV6" s="384"/>
      <c r="PBW6" s="384"/>
      <c r="PBX6" s="384"/>
      <c r="PBY6" s="384"/>
      <c r="PBZ6" s="384"/>
      <c r="PCA6" s="384"/>
      <c r="PCB6" s="384"/>
      <c r="PCC6" s="384"/>
      <c r="PCD6" s="384"/>
      <c r="PCE6" s="384"/>
      <c r="PCF6" s="384"/>
      <c r="PCG6" s="384"/>
      <c r="PCH6" s="384"/>
      <c r="PCI6" s="384"/>
      <c r="PCJ6" s="384"/>
      <c r="PCK6" s="384"/>
      <c r="PCL6" s="384"/>
      <c r="PCM6" s="384"/>
      <c r="PCN6" s="384"/>
      <c r="PCO6" s="384"/>
      <c r="PCP6" s="384"/>
      <c r="PCQ6" s="384"/>
      <c r="PCR6" s="384"/>
      <c r="PCS6" s="384"/>
      <c r="PCT6" s="384"/>
      <c r="PCU6" s="384"/>
      <c r="PCV6" s="384"/>
      <c r="PCW6" s="384"/>
      <c r="PCX6" s="384"/>
      <c r="PCY6" s="384"/>
      <c r="PCZ6" s="384"/>
      <c r="PDA6" s="384"/>
      <c r="PDB6" s="384"/>
      <c r="PDC6" s="384"/>
      <c r="PDD6" s="384"/>
      <c r="PDE6" s="384"/>
      <c r="PDF6" s="384"/>
      <c r="PDG6" s="384"/>
      <c r="PDH6" s="384"/>
      <c r="PDI6" s="384"/>
      <c r="PDJ6" s="384"/>
      <c r="PDK6" s="384"/>
      <c r="PDL6" s="384"/>
      <c r="PDM6" s="384"/>
      <c r="PDN6" s="384"/>
      <c r="PDO6" s="384"/>
      <c r="PDP6" s="384"/>
      <c r="PDQ6" s="384"/>
      <c r="PDR6" s="384"/>
      <c r="PDS6" s="384"/>
      <c r="PDT6" s="384"/>
      <c r="PDU6" s="384"/>
      <c r="PDV6" s="384"/>
      <c r="PDW6" s="384"/>
      <c r="PDX6" s="384"/>
      <c r="PDY6" s="384"/>
      <c r="PDZ6" s="384"/>
      <c r="PEA6" s="384"/>
      <c r="PEB6" s="384"/>
      <c r="PEC6" s="384"/>
      <c r="PED6" s="384"/>
      <c r="PEE6" s="384"/>
      <c r="PEF6" s="384"/>
      <c r="PEG6" s="384"/>
      <c r="PEH6" s="384"/>
      <c r="PEI6" s="384"/>
      <c r="PEJ6" s="384"/>
      <c r="PEK6" s="384"/>
      <c r="PEL6" s="384"/>
      <c r="PEM6" s="384"/>
      <c r="PEN6" s="384"/>
      <c r="PEO6" s="384"/>
      <c r="PEP6" s="384"/>
      <c r="PEQ6" s="384"/>
      <c r="PER6" s="384"/>
      <c r="PES6" s="384"/>
      <c r="PET6" s="384"/>
      <c r="PEU6" s="384"/>
      <c r="PEV6" s="384"/>
      <c r="PEW6" s="384"/>
      <c r="PEX6" s="384"/>
      <c r="PEY6" s="384"/>
      <c r="PEZ6" s="384"/>
      <c r="PFA6" s="384"/>
      <c r="PFB6" s="384"/>
      <c r="PFC6" s="384"/>
      <c r="PFD6" s="384"/>
      <c r="PFE6" s="384"/>
      <c r="PFF6" s="384"/>
      <c r="PFG6" s="384"/>
      <c r="PFH6" s="384"/>
      <c r="PFI6" s="384"/>
      <c r="PFJ6" s="384"/>
      <c r="PFK6" s="384"/>
      <c r="PFL6" s="384"/>
      <c r="PFM6" s="384"/>
      <c r="PFN6" s="384"/>
      <c r="PFO6" s="384"/>
      <c r="PFP6" s="384"/>
      <c r="PFQ6" s="384"/>
      <c r="PFR6" s="384"/>
      <c r="PFS6" s="384"/>
      <c r="PFT6" s="384"/>
      <c r="PFU6" s="384"/>
      <c r="PFV6" s="384"/>
      <c r="PFW6" s="384"/>
      <c r="PFX6" s="384"/>
      <c r="PFY6" s="384"/>
      <c r="PFZ6" s="384"/>
      <c r="PGA6" s="384"/>
      <c r="PGB6" s="384"/>
      <c r="PGC6" s="384"/>
      <c r="PGD6" s="384"/>
      <c r="PGE6" s="384"/>
      <c r="PGF6" s="384"/>
      <c r="PGG6" s="384"/>
      <c r="PGH6" s="384"/>
      <c r="PGI6" s="384"/>
      <c r="PGJ6" s="384"/>
      <c r="PGK6" s="384"/>
      <c r="PGL6" s="384"/>
      <c r="PGM6" s="384"/>
      <c r="PGN6" s="384"/>
      <c r="PGO6" s="384"/>
      <c r="PGP6" s="384"/>
      <c r="PGQ6" s="384"/>
      <c r="PGR6" s="384"/>
      <c r="PGS6" s="384"/>
      <c r="PGT6" s="384"/>
      <c r="PGU6" s="384"/>
      <c r="PGV6" s="384"/>
      <c r="PGW6" s="384"/>
      <c r="PGX6" s="384"/>
      <c r="PGY6" s="384"/>
      <c r="PGZ6" s="384"/>
      <c r="PHA6" s="384"/>
      <c r="PHB6" s="384"/>
      <c r="PHC6" s="384"/>
      <c r="PHD6" s="384"/>
      <c r="PHE6" s="384"/>
      <c r="PHF6" s="384"/>
      <c r="PHG6" s="384"/>
      <c r="PHH6" s="384"/>
      <c r="PHI6" s="384"/>
      <c r="PHJ6" s="384"/>
      <c r="PHK6" s="384"/>
      <c r="PHL6" s="384"/>
      <c r="PHM6" s="384"/>
      <c r="PHN6" s="384"/>
      <c r="PHO6" s="384"/>
      <c r="PHP6" s="384"/>
      <c r="PHQ6" s="384"/>
      <c r="PHR6" s="384"/>
      <c r="PHS6" s="384"/>
      <c r="PHT6" s="384"/>
      <c r="PHU6" s="384"/>
      <c r="PHV6" s="384"/>
      <c r="PHW6" s="384"/>
      <c r="PHX6" s="384"/>
      <c r="PHY6" s="384"/>
      <c r="PHZ6" s="384"/>
      <c r="PIA6" s="384"/>
      <c r="PIB6" s="384"/>
      <c r="PIC6" s="384"/>
      <c r="PID6" s="384"/>
      <c r="PIE6" s="384"/>
      <c r="PIF6" s="384"/>
      <c r="PIG6" s="384"/>
      <c r="PIH6" s="384"/>
      <c r="PII6" s="384"/>
      <c r="PIJ6" s="384"/>
      <c r="PIK6" s="384"/>
      <c r="PIL6" s="384"/>
      <c r="PIM6" s="384"/>
      <c r="PIN6" s="384"/>
      <c r="PIO6" s="384"/>
      <c r="PIP6" s="384"/>
      <c r="PIQ6" s="384"/>
      <c r="PIR6" s="384"/>
      <c r="PIS6" s="384"/>
      <c r="PIT6" s="384"/>
      <c r="PIU6" s="384"/>
      <c r="PIV6" s="384"/>
      <c r="PIW6" s="384"/>
      <c r="PIX6" s="384"/>
      <c r="PIY6" s="384"/>
      <c r="PIZ6" s="384"/>
      <c r="PJA6" s="384"/>
      <c r="PJB6" s="384"/>
      <c r="PJC6" s="384"/>
      <c r="PJD6" s="384"/>
      <c r="PJE6" s="384"/>
      <c r="PJF6" s="384"/>
      <c r="PJG6" s="384"/>
      <c r="PJH6" s="384"/>
      <c r="PJI6" s="384"/>
      <c r="PJJ6" s="384"/>
      <c r="PJK6" s="384"/>
      <c r="PJL6" s="384"/>
      <c r="PJM6" s="384"/>
      <c r="PJN6" s="384"/>
      <c r="PJO6" s="384"/>
      <c r="PJP6" s="384"/>
      <c r="PJQ6" s="384"/>
      <c r="PJR6" s="384"/>
      <c r="PJS6" s="384"/>
      <c r="PJT6" s="384"/>
      <c r="PJU6" s="384"/>
      <c r="PJV6" s="384"/>
      <c r="PJW6" s="384"/>
      <c r="PJX6" s="384"/>
      <c r="PJY6" s="384"/>
      <c r="PJZ6" s="384"/>
      <c r="PKA6" s="384"/>
      <c r="PKB6" s="384"/>
      <c r="PKC6" s="384"/>
      <c r="PKD6" s="384"/>
      <c r="PKE6" s="384"/>
      <c r="PKF6" s="384"/>
      <c r="PKG6" s="384"/>
      <c r="PKH6" s="384"/>
      <c r="PKI6" s="384"/>
      <c r="PKJ6" s="384"/>
      <c r="PKK6" s="384"/>
      <c r="PKL6" s="384"/>
      <c r="PKM6" s="384"/>
      <c r="PKN6" s="384"/>
      <c r="PKO6" s="384"/>
      <c r="PKP6" s="384"/>
      <c r="PKQ6" s="384"/>
      <c r="PKR6" s="384"/>
      <c r="PKS6" s="384"/>
      <c r="PKT6" s="384"/>
      <c r="PKU6" s="384"/>
      <c r="PKV6" s="384"/>
      <c r="PKW6" s="384"/>
      <c r="PKX6" s="384"/>
      <c r="PKY6" s="384"/>
      <c r="PKZ6" s="384"/>
      <c r="PLA6" s="384"/>
      <c r="PLB6" s="384"/>
      <c r="PLC6" s="384"/>
      <c r="PLD6" s="384"/>
      <c r="PLE6" s="384"/>
      <c r="PLF6" s="384"/>
      <c r="PLG6" s="384"/>
      <c r="PLH6" s="384"/>
      <c r="PLI6" s="384"/>
      <c r="PLJ6" s="384"/>
      <c r="PLK6" s="384"/>
      <c r="PLL6" s="384"/>
      <c r="PLM6" s="384"/>
      <c r="PLN6" s="384"/>
      <c r="PLO6" s="384"/>
      <c r="PLP6" s="384"/>
      <c r="PLQ6" s="384"/>
      <c r="PLR6" s="384"/>
      <c r="PLS6" s="384"/>
      <c r="PLT6" s="384"/>
      <c r="PLU6" s="384"/>
      <c r="PLV6" s="384"/>
      <c r="PLW6" s="384"/>
      <c r="PLX6" s="384"/>
      <c r="PLY6" s="384"/>
      <c r="PLZ6" s="384"/>
      <c r="PMA6" s="384"/>
      <c r="PMB6" s="384"/>
      <c r="PMC6" s="384"/>
      <c r="PMD6" s="384"/>
      <c r="PME6" s="384"/>
      <c r="PMF6" s="384"/>
      <c r="PMG6" s="384"/>
      <c r="PMH6" s="384"/>
      <c r="PMI6" s="384"/>
      <c r="PMJ6" s="384"/>
      <c r="PMK6" s="384"/>
      <c r="PML6" s="384"/>
      <c r="PMM6" s="384"/>
      <c r="PMN6" s="384"/>
      <c r="PMO6" s="384"/>
      <c r="PMP6" s="384"/>
      <c r="PMQ6" s="384"/>
      <c r="PMR6" s="384"/>
      <c r="PMS6" s="384"/>
      <c r="PMT6" s="384"/>
      <c r="PMU6" s="384"/>
      <c r="PMV6" s="384"/>
      <c r="PMW6" s="384"/>
      <c r="PMX6" s="384"/>
      <c r="PMY6" s="384"/>
      <c r="PMZ6" s="384"/>
      <c r="PNA6" s="384"/>
      <c r="PNB6" s="384"/>
      <c r="PNC6" s="384"/>
      <c r="PND6" s="384"/>
      <c r="PNE6" s="384"/>
      <c r="PNF6" s="384"/>
      <c r="PNG6" s="384"/>
      <c r="PNH6" s="384"/>
      <c r="PNI6" s="384"/>
      <c r="PNJ6" s="384"/>
      <c r="PNK6" s="384"/>
      <c r="PNL6" s="384"/>
      <c r="PNM6" s="384"/>
      <c r="PNN6" s="384"/>
      <c r="PNO6" s="384"/>
      <c r="PNP6" s="384"/>
      <c r="PNQ6" s="384"/>
      <c r="PNR6" s="384"/>
      <c r="PNS6" s="384"/>
      <c r="PNT6" s="384"/>
      <c r="PNU6" s="384"/>
      <c r="PNV6" s="384"/>
      <c r="PNW6" s="384"/>
      <c r="PNX6" s="384"/>
      <c r="PNY6" s="384"/>
      <c r="PNZ6" s="384"/>
      <c r="POA6" s="384"/>
      <c r="POB6" s="384"/>
      <c r="POC6" s="384"/>
      <c r="POD6" s="384"/>
      <c r="POE6" s="384"/>
      <c r="POF6" s="384"/>
      <c r="POG6" s="384"/>
      <c r="POH6" s="384"/>
      <c r="POI6" s="384"/>
      <c r="POJ6" s="384"/>
      <c r="POK6" s="384"/>
      <c r="POL6" s="384"/>
      <c r="POM6" s="384"/>
      <c r="PON6" s="384"/>
      <c r="POO6" s="384"/>
      <c r="POP6" s="384"/>
      <c r="POQ6" s="384"/>
      <c r="POR6" s="384"/>
      <c r="POS6" s="384"/>
      <c r="POT6" s="384"/>
      <c r="POU6" s="384"/>
      <c r="POV6" s="384"/>
      <c r="POW6" s="384"/>
      <c r="POX6" s="384"/>
      <c r="POY6" s="384"/>
      <c r="POZ6" s="384"/>
      <c r="PPA6" s="384"/>
      <c r="PPB6" s="384"/>
      <c r="PPC6" s="384"/>
      <c r="PPD6" s="384"/>
      <c r="PPE6" s="384"/>
      <c r="PPF6" s="384"/>
      <c r="PPG6" s="384"/>
      <c r="PPH6" s="384"/>
      <c r="PPI6" s="384"/>
      <c r="PPJ6" s="384"/>
      <c r="PPK6" s="384"/>
      <c r="PPL6" s="384"/>
      <c r="PPM6" s="384"/>
      <c r="PPN6" s="384"/>
      <c r="PPO6" s="384"/>
      <c r="PPP6" s="384"/>
      <c r="PPQ6" s="384"/>
      <c r="PPR6" s="384"/>
      <c r="PPS6" s="384"/>
      <c r="PPT6" s="384"/>
      <c r="PPU6" s="384"/>
      <c r="PPV6" s="384"/>
      <c r="PPW6" s="384"/>
      <c r="PPX6" s="384"/>
      <c r="PPY6" s="384"/>
      <c r="PPZ6" s="384"/>
      <c r="PQA6" s="384"/>
      <c r="PQB6" s="384"/>
      <c r="PQC6" s="384"/>
      <c r="PQD6" s="384"/>
      <c r="PQE6" s="384"/>
      <c r="PQF6" s="384"/>
      <c r="PQG6" s="384"/>
      <c r="PQH6" s="384"/>
      <c r="PQI6" s="384"/>
      <c r="PQJ6" s="384"/>
      <c r="PQK6" s="384"/>
      <c r="PQL6" s="384"/>
      <c r="PQM6" s="384"/>
      <c r="PQN6" s="384"/>
      <c r="PQO6" s="384"/>
      <c r="PQP6" s="384"/>
      <c r="PQQ6" s="384"/>
      <c r="PQR6" s="384"/>
      <c r="PQS6" s="384"/>
      <c r="PQT6" s="384"/>
      <c r="PQU6" s="384"/>
      <c r="PQV6" s="384"/>
      <c r="PQW6" s="384"/>
      <c r="PQX6" s="384"/>
      <c r="PQY6" s="384"/>
      <c r="PQZ6" s="384"/>
      <c r="PRA6" s="384"/>
      <c r="PRB6" s="384"/>
      <c r="PRC6" s="384"/>
      <c r="PRD6" s="384"/>
      <c r="PRE6" s="384"/>
      <c r="PRF6" s="384"/>
      <c r="PRG6" s="384"/>
      <c r="PRH6" s="384"/>
      <c r="PRI6" s="384"/>
      <c r="PRJ6" s="384"/>
      <c r="PRK6" s="384"/>
      <c r="PRL6" s="384"/>
      <c r="PRM6" s="384"/>
      <c r="PRN6" s="384"/>
      <c r="PRO6" s="384"/>
      <c r="PRP6" s="384"/>
      <c r="PRQ6" s="384"/>
      <c r="PRR6" s="384"/>
      <c r="PRS6" s="384"/>
      <c r="PRT6" s="384"/>
      <c r="PRU6" s="384"/>
      <c r="PRV6" s="384"/>
      <c r="PRW6" s="384"/>
      <c r="PRX6" s="384"/>
      <c r="PRY6" s="384"/>
      <c r="PRZ6" s="384"/>
      <c r="PSA6" s="384"/>
      <c r="PSB6" s="384"/>
      <c r="PSC6" s="384"/>
      <c r="PSD6" s="384"/>
      <c r="PSE6" s="384"/>
      <c r="PSF6" s="384"/>
      <c r="PSG6" s="384"/>
      <c r="PSH6" s="384"/>
      <c r="PSI6" s="384"/>
      <c r="PSJ6" s="384"/>
      <c r="PSK6" s="384"/>
      <c r="PSL6" s="384"/>
      <c r="PSM6" s="384"/>
      <c r="PSN6" s="384"/>
      <c r="PSO6" s="384"/>
      <c r="PSP6" s="384"/>
      <c r="PSQ6" s="384"/>
      <c r="PSR6" s="384"/>
      <c r="PSS6" s="384"/>
      <c r="PST6" s="384"/>
      <c r="PSU6" s="384"/>
      <c r="PSV6" s="384"/>
      <c r="PSW6" s="384"/>
      <c r="PSX6" s="384"/>
      <c r="PSY6" s="384"/>
      <c r="PSZ6" s="384"/>
      <c r="PTA6" s="384"/>
      <c r="PTB6" s="384"/>
      <c r="PTC6" s="384"/>
      <c r="PTD6" s="384"/>
      <c r="PTE6" s="384"/>
      <c r="PTF6" s="384"/>
      <c r="PTG6" s="384"/>
      <c r="PTH6" s="384"/>
      <c r="PTI6" s="384"/>
      <c r="PTJ6" s="384"/>
      <c r="PTK6" s="384"/>
      <c r="PTL6" s="384"/>
      <c r="PTM6" s="384"/>
      <c r="PTN6" s="384"/>
      <c r="PTO6" s="384"/>
      <c r="PTP6" s="384"/>
      <c r="PTQ6" s="384"/>
      <c r="PTR6" s="384"/>
      <c r="PTS6" s="384"/>
      <c r="PTT6" s="384"/>
      <c r="PTU6" s="384"/>
      <c r="PTV6" s="384"/>
      <c r="PTW6" s="384"/>
      <c r="PTX6" s="384"/>
      <c r="PTY6" s="384"/>
      <c r="PTZ6" s="384"/>
      <c r="PUA6" s="384"/>
      <c r="PUB6" s="384"/>
      <c r="PUC6" s="384"/>
      <c r="PUD6" s="384"/>
      <c r="PUE6" s="384"/>
      <c r="PUF6" s="384"/>
      <c r="PUG6" s="384"/>
      <c r="PUH6" s="384"/>
      <c r="PUI6" s="384"/>
      <c r="PUJ6" s="384"/>
      <c r="PUK6" s="384"/>
      <c r="PUL6" s="384"/>
      <c r="PUM6" s="384"/>
      <c r="PUN6" s="384"/>
      <c r="PUO6" s="384"/>
      <c r="PUP6" s="384"/>
      <c r="PUQ6" s="384"/>
      <c r="PUR6" s="384"/>
      <c r="PUS6" s="384"/>
      <c r="PUT6" s="384"/>
      <c r="PUU6" s="384"/>
      <c r="PUV6" s="384"/>
      <c r="PUW6" s="384"/>
      <c r="PUX6" s="384"/>
      <c r="PUY6" s="384"/>
      <c r="PUZ6" s="384"/>
      <c r="PVA6" s="384"/>
      <c r="PVB6" s="384"/>
      <c r="PVC6" s="384"/>
      <c r="PVD6" s="384"/>
      <c r="PVE6" s="384"/>
      <c r="PVF6" s="384"/>
      <c r="PVG6" s="384"/>
      <c r="PVH6" s="384"/>
      <c r="PVI6" s="384"/>
      <c r="PVJ6" s="384"/>
      <c r="PVK6" s="384"/>
      <c r="PVL6" s="384"/>
      <c r="PVM6" s="384"/>
      <c r="PVN6" s="384"/>
      <c r="PVO6" s="384"/>
      <c r="PVP6" s="384"/>
      <c r="PVQ6" s="384"/>
      <c r="PVR6" s="384"/>
      <c r="PVS6" s="384"/>
      <c r="PVT6" s="384"/>
      <c r="PVU6" s="384"/>
      <c r="PVV6" s="384"/>
      <c r="PVW6" s="384"/>
      <c r="PVX6" s="384"/>
      <c r="PVY6" s="384"/>
      <c r="PVZ6" s="384"/>
      <c r="PWA6" s="384"/>
      <c r="PWB6" s="384"/>
      <c r="PWC6" s="384"/>
      <c r="PWD6" s="384"/>
      <c r="PWE6" s="384"/>
      <c r="PWF6" s="384"/>
      <c r="PWG6" s="384"/>
      <c r="PWH6" s="384"/>
      <c r="PWI6" s="384"/>
      <c r="PWJ6" s="384"/>
      <c r="PWK6" s="384"/>
      <c r="PWL6" s="384"/>
      <c r="PWM6" s="384"/>
      <c r="PWN6" s="384"/>
      <c r="PWO6" s="384"/>
      <c r="PWP6" s="384"/>
      <c r="PWQ6" s="384"/>
      <c r="PWR6" s="384"/>
      <c r="PWS6" s="384"/>
      <c r="PWT6" s="384"/>
      <c r="PWU6" s="384"/>
      <c r="PWV6" s="384"/>
      <c r="PWW6" s="384"/>
      <c r="PWX6" s="384"/>
      <c r="PWY6" s="384"/>
      <c r="PWZ6" s="384"/>
      <c r="PXA6" s="384"/>
      <c r="PXB6" s="384"/>
      <c r="PXC6" s="384"/>
      <c r="PXD6" s="384"/>
      <c r="PXE6" s="384"/>
      <c r="PXF6" s="384"/>
      <c r="PXG6" s="384"/>
      <c r="PXH6" s="384"/>
      <c r="PXI6" s="384"/>
      <c r="PXJ6" s="384"/>
      <c r="PXK6" s="384"/>
      <c r="PXL6" s="384"/>
      <c r="PXM6" s="384"/>
      <c r="PXN6" s="384"/>
      <c r="PXO6" s="384"/>
      <c r="PXP6" s="384"/>
      <c r="PXQ6" s="384"/>
      <c r="PXR6" s="384"/>
      <c r="PXS6" s="384"/>
      <c r="PXT6" s="384"/>
      <c r="PXU6" s="384"/>
      <c r="PXV6" s="384"/>
      <c r="PXW6" s="384"/>
      <c r="PXX6" s="384"/>
      <c r="PXY6" s="384"/>
      <c r="PXZ6" s="384"/>
      <c r="PYA6" s="384"/>
      <c r="PYB6" s="384"/>
      <c r="PYC6" s="384"/>
      <c r="PYD6" s="384"/>
      <c r="PYE6" s="384"/>
      <c r="PYF6" s="384"/>
      <c r="PYG6" s="384"/>
      <c r="PYH6" s="384"/>
      <c r="PYI6" s="384"/>
      <c r="PYJ6" s="384"/>
      <c r="PYK6" s="384"/>
      <c r="PYL6" s="384"/>
      <c r="PYM6" s="384"/>
      <c r="PYN6" s="384"/>
      <c r="PYO6" s="384"/>
      <c r="PYP6" s="384"/>
      <c r="PYQ6" s="384"/>
      <c r="PYR6" s="384"/>
      <c r="PYS6" s="384"/>
      <c r="PYT6" s="384"/>
      <c r="PYU6" s="384"/>
      <c r="PYV6" s="384"/>
      <c r="PYW6" s="384"/>
      <c r="PYX6" s="384"/>
      <c r="PYY6" s="384"/>
      <c r="PYZ6" s="384"/>
      <c r="PZA6" s="384"/>
      <c r="PZB6" s="384"/>
      <c r="PZC6" s="384"/>
      <c r="PZD6" s="384"/>
      <c r="PZE6" s="384"/>
      <c r="PZF6" s="384"/>
      <c r="PZG6" s="384"/>
      <c r="PZH6" s="384"/>
      <c r="PZI6" s="384"/>
      <c r="PZJ6" s="384"/>
      <c r="PZK6" s="384"/>
      <c r="PZL6" s="384"/>
      <c r="PZM6" s="384"/>
      <c r="PZN6" s="384"/>
      <c r="PZO6" s="384"/>
      <c r="PZP6" s="384"/>
      <c r="PZQ6" s="384"/>
      <c r="PZR6" s="384"/>
      <c r="PZS6" s="384"/>
      <c r="PZT6" s="384"/>
      <c r="PZU6" s="384"/>
      <c r="PZV6" s="384"/>
      <c r="PZW6" s="384"/>
      <c r="PZX6" s="384"/>
      <c r="PZY6" s="384"/>
      <c r="PZZ6" s="384"/>
      <c r="QAA6" s="384"/>
      <c r="QAB6" s="384"/>
      <c r="QAC6" s="384"/>
      <c r="QAD6" s="384"/>
      <c r="QAE6" s="384"/>
      <c r="QAF6" s="384"/>
      <c r="QAG6" s="384"/>
      <c r="QAH6" s="384"/>
      <c r="QAI6" s="384"/>
      <c r="QAJ6" s="384"/>
      <c r="QAK6" s="384"/>
      <c r="QAL6" s="384"/>
      <c r="QAM6" s="384"/>
      <c r="QAN6" s="384"/>
      <c r="QAO6" s="384"/>
      <c r="QAP6" s="384"/>
      <c r="QAQ6" s="384"/>
      <c r="QAR6" s="384"/>
      <c r="QAS6" s="384"/>
      <c r="QAT6" s="384"/>
      <c r="QAU6" s="384"/>
      <c r="QAV6" s="384"/>
      <c r="QAW6" s="384"/>
      <c r="QAX6" s="384"/>
      <c r="QAY6" s="384"/>
      <c r="QAZ6" s="384"/>
      <c r="QBA6" s="384"/>
      <c r="QBB6" s="384"/>
      <c r="QBC6" s="384"/>
      <c r="QBD6" s="384"/>
      <c r="QBE6" s="384"/>
      <c r="QBF6" s="384"/>
      <c r="QBG6" s="384"/>
      <c r="QBH6" s="384"/>
      <c r="QBI6" s="384"/>
      <c r="QBJ6" s="384"/>
      <c r="QBK6" s="384"/>
      <c r="QBL6" s="384"/>
      <c r="QBM6" s="384"/>
      <c r="QBN6" s="384"/>
      <c r="QBO6" s="384"/>
      <c r="QBP6" s="384"/>
      <c r="QBQ6" s="384"/>
      <c r="QBR6" s="384"/>
      <c r="QBS6" s="384"/>
      <c r="QBT6" s="384"/>
      <c r="QBU6" s="384"/>
      <c r="QBV6" s="384"/>
      <c r="QBW6" s="384"/>
      <c r="QBX6" s="384"/>
      <c r="QBY6" s="384"/>
      <c r="QBZ6" s="384"/>
      <c r="QCA6" s="384"/>
      <c r="QCB6" s="384"/>
      <c r="QCC6" s="384"/>
      <c r="QCD6" s="384"/>
      <c r="QCE6" s="384"/>
      <c r="QCF6" s="384"/>
      <c r="QCG6" s="384"/>
      <c r="QCH6" s="384"/>
      <c r="QCI6" s="384"/>
      <c r="QCJ6" s="384"/>
      <c r="QCK6" s="384"/>
      <c r="QCL6" s="384"/>
      <c r="QCM6" s="384"/>
      <c r="QCN6" s="384"/>
      <c r="QCO6" s="384"/>
      <c r="QCP6" s="384"/>
      <c r="QCQ6" s="384"/>
      <c r="QCR6" s="384"/>
      <c r="QCS6" s="384"/>
      <c r="QCT6" s="384"/>
      <c r="QCU6" s="384"/>
      <c r="QCV6" s="384"/>
      <c r="QCW6" s="384"/>
      <c r="QCX6" s="384"/>
      <c r="QCY6" s="384"/>
      <c r="QCZ6" s="384"/>
      <c r="QDA6" s="384"/>
      <c r="QDB6" s="384"/>
      <c r="QDC6" s="384"/>
      <c r="QDD6" s="384"/>
      <c r="QDE6" s="384"/>
      <c r="QDF6" s="384"/>
      <c r="QDG6" s="384"/>
      <c r="QDH6" s="384"/>
      <c r="QDI6" s="384"/>
      <c r="QDJ6" s="384"/>
      <c r="QDK6" s="384"/>
      <c r="QDL6" s="384"/>
      <c r="QDM6" s="384"/>
      <c r="QDN6" s="384"/>
      <c r="QDO6" s="384"/>
      <c r="QDP6" s="384"/>
      <c r="QDQ6" s="384"/>
      <c r="QDR6" s="384"/>
      <c r="QDS6" s="384"/>
      <c r="QDT6" s="384"/>
      <c r="QDU6" s="384"/>
      <c r="QDV6" s="384"/>
      <c r="QDW6" s="384"/>
      <c r="QDX6" s="384"/>
      <c r="QDY6" s="384"/>
      <c r="QDZ6" s="384"/>
      <c r="QEA6" s="384"/>
      <c r="QEB6" s="384"/>
      <c r="QEC6" s="384"/>
      <c r="QED6" s="384"/>
      <c r="QEE6" s="384"/>
      <c r="QEF6" s="384"/>
      <c r="QEG6" s="384"/>
      <c r="QEH6" s="384"/>
      <c r="QEI6" s="384"/>
      <c r="QEJ6" s="384"/>
      <c r="QEK6" s="384"/>
      <c r="QEL6" s="384"/>
      <c r="QEM6" s="384"/>
      <c r="QEN6" s="384"/>
      <c r="QEO6" s="384"/>
      <c r="QEP6" s="384"/>
      <c r="QEQ6" s="384"/>
      <c r="QER6" s="384"/>
      <c r="QES6" s="384"/>
      <c r="QET6" s="384"/>
      <c r="QEU6" s="384"/>
      <c r="QEV6" s="384"/>
      <c r="QEW6" s="384"/>
      <c r="QEX6" s="384"/>
      <c r="QEY6" s="384"/>
      <c r="QEZ6" s="384"/>
      <c r="QFA6" s="384"/>
      <c r="QFB6" s="384"/>
      <c r="QFC6" s="384"/>
      <c r="QFD6" s="384"/>
      <c r="QFE6" s="384"/>
      <c r="QFF6" s="384"/>
      <c r="QFG6" s="384"/>
      <c r="QFH6" s="384"/>
      <c r="QFI6" s="384"/>
      <c r="QFJ6" s="384"/>
      <c r="QFK6" s="384"/>
      <c r="QFL6" s="384"/>
      <c r="QFM6" s="384"/>
      <c r="QFN6" s="384"/>
      <c r="QFO6" s="384"/>
      <c r="QFP6" s="384"/>
      <c r="QFQ6" s="384"/>
      <c r="QFR6" s="384"/>
      <c r="QFS6" s="384"/>
      <c r="QFT6" s="384"/>
      <c r="QFU6" s="384"/>
      <c r="QFV6" s="384"/>
      <c r="QFW6" s="384"/>
      <c r="QFX6" s="384"/>
      <c r="QFY6" s="384"/>
      <c r="QFZ6" s="384"/>
      <c r="QGA6" s="384"/>
      <c r="QGB6" s="384"/>
      <c r="QGC6" s="384"/>
      <c r="QGD6" s="384"/>
      <c r="QGE6" s="384"/>
      <c r="QGF6" s="384"/>
      <c r="QGG6" s="384"/>
      <c r="QGH6" s="384"/>
      <c r="QGI6" s="384"/>
      <c r="QGJ6" s="384"/>
      <c r="QGK6" s="384"/>
      <c r="QGL6" s="384"/>
      <c r="QGM6" s="384"/>
      <c r="QGN6" s="384"/>
      <c r="QGO6" s="384"/>
      <c r="QGP6" s="384"/>
      <c r="QGQ6" s="384"/>
      <c r="QGR6" s="384"/>
      <c r="QGS6" s="384"/>
      <c r="QGT6" s="384"/>
      <c r="QGU6" s="384"/>
      <c r="QGV6" s="384"/>
      <c r="QGW6" s="384"/>
      <c r="QGX6" s="384"/>
      <c r="QGY6" s="384"/>
      <c r="QGZ6" s="384"/>
      <c r="QHA6" s="384"/>
      <c r="QHB6" s="384"/>
      <c r="QHC6" s="384"/>
      <c r="QHD6" s="384"/>
      <c r="QHE6" s="384"/>
      <c r="QHF6" s="384"/>
      <c r="QHG6" s="384"/>
      <c r="QHH6" s="384"/>
      <c r="QHI6" s="384"/>
      <c r="QHJ6" s="384"/>
      <c r="QHK6" s="384"/>
      <c r="QHL6" s="384"/>
      <c r="QHM6" s="384"/>
      <c r="QHN6" s="384"/>
      <c r="QHO6" s="384"/>
      <c r="QHP6" s="384"/>
      <c r="QHQ6" s="384"/>
      <c r="QHR6" s="384"/>
      <c r="QHS6" s="384"/>
      <c r="QHT6" s="384"/>
      <c r="QHU6" s="384"/>
      <c r="QHV6" s="384"/>
      <c r="QHW6" s="384"/>
      <c r="QHX6" s="384"/>
      <c r="QHY6" s="384"/>
      <c r="QHZ6" s="384"/>
      <c r="QIA6" s="384"/>
      <c r="QIB6" s="384"/>
      <c r="QIC6" s="384"/>
      <c r="QID6" s="384"/>
      <c r="QIE6" s="384"/>
      <c r="QIF6" s="384"/>
      <c r="QIG6" s="384"/>
      <c r="QIH6" s="384"/>
      <c r="QII6" s="384"/>
      <c r="QIJ6" s="384"/>
      <c r="QIK6" s="384"/>
      <c r="QIL6" s="384"/>
      <c r="QIM6" s="384"/>
      <c r="QIN6" s="384"/>
      <c r="QIO6" s="384"/>
      <c r="QIP6" s="384"/>
      <c r="QIQ6" s="384"/>
      <c r="QIR6" s="384"/>
      <c r="QIS6" s="384"/>
      <c r="QIT6" s="384"/>
      <c r="QIU6" s="384"/>
      <c r="QIV6" s="384"/>
      <c r="QIW6" s="384"/>
      <c r="QIX6" s="384"/>
      <c r="QIY6" s="384"/>
      <c r="QIZ6" s="384"/>
      <c r="QJA6" s="384"/>
      <c r="QJB6" s="384"/>
      <c r="QJC6" s="384"/>
      <c r="QJD6" s="384"/>
      <c r="QJE6" s="384"/>
      <c r="QJF6" s="384"/>
      <c r="QJG6" s="384"/>
      <c r="QJH6" s="384"/>
      <c r="QJI6" s="384"/>
      <c r="QJJ6" s="384"/>
      <c r="QJK6" s="384"/>
      <c r="QJL6" s="384"/>
      <c r="QJM6" s="384"/>
      <c r="QJN6" s="384"/>
      <c r="QJO6" s="384"/>
      <c r="QJP6" s="384"/>
      <c r="QJQ6" s="384"/>
      <c r="QJR6" s="384"/>
      <c r="QJS6" s="384"/>
      <c r="QJT6" s="384"/>
      <c r="QJU6" s="384"/>
      <c r="QJV6" s="384"/>
      <c r="QJW6" s="384"/>
      <c r="QJX6" s="384"/>
      <c r="QJY6" s="384"/>
      <c r="QJZ6" s="384"/>
      <c r="QKA6" s="384"/>
      <c r="QKB6" s="384"/>
      <c r="QKC6" s="384"/>
      <c r="QKD6" s="384"/>
      <c r="QKE6" s="384"/>
      <c r="QKF6" s="384"/>
      <c r="QKG6" s="384"/>
      <c r="QKH6" s="384"/>
      <c r="QKI6" s="384"/>
      <c r="QKJ6" s="384"/>
      <c r="QKK6" s="384"/>
      <c r="QKL6" s="384"/>
      <c r="QKM6" s="384"/>
      <c r="QKN6" s="384"/>
      <c r="QKO6" s="384"/>
      <c r="QKP6" s="384"/>
      <c r="QKQ6" s="384"/>
      <c r="QKR6" s="384"/>
      <c r="QKS6" s="384"/>
      <c r="QKT6" s="384"/>
      <c r="QKU6" s="384"/>
      <c r="QKV6" s="384"/>
      <c r="QKW6" s="384"/>
      <c r="QKX6" s="384"/>
      <c r="QKY6" s="384"/>
      <c r="QKZ6" s="384"/>
      <c r="QLA6" s="384"/>
      <c r="QLB6" s="384"/>
      <c r="QLC6" s="384"/>
      <c r="QLD6" s="384"/>
      <c r="QLE6" s="384"/>
      <c r="QLF6" s="384"/>
      <c r="QLG6" s="384"/>
      <c r="QLH6" s="384"/>
      <c r="QLI6" s="384"/>
      <c r="QLJ6" s="384"/>
      <c r="QLK6" s="384"/>
      <c r="QLL6" s="384"/>
      <c r="QLM6" s="384"/>
      <c r="QLN6" s="384"/>
      <c r="QLO6" s="384"/>
      <c r="QLP6" s="384"/>
      <c r="QLQ6" s="384"/>
      <c r="QLR6" s="384"/>
      <c r="QLS6" s="384"/>
      <c r="QLT6" s="384"/>
      <c r="QLU6" s="384"/>
      <c r="QLV6" s="384"/>
      <c r="QLW6" s="384"/>
      <c r="QLX6" s="384"/>
      <c r="QLY6" s="384"/>
      <c r="QLZ6" s="384"/>
      <c r="QMA6" s="384"/>
      <c r="QMB6" s="384"/>
      <c r="QMC6" s="384"/>
      <c r="QMD6" s="384"/>
      <c r="QME6" s="384"/>
      <c r="QMF6" s="384"/>
      <c r="QMG6" s="384"/>
      <c r="QMH6" s="384"/>
      <c r="QMI6" s="384"/>
      <c r="QMJ6" s="384"/>
      <c r="QMK6" s="384"/>
      <c r="QML6" s="384"/>
      <c r="QMM6" s="384"/>
      <c r="QMN6" s="384"/>
      <c r="QMO6" s="384"/>
      <c r="QMP6" s="384"/>
      <c r="QMQ6" s="384"/>
      <c r="QMR6" s="384"/>
      <c r="QMS6" s="384"/>
      <c r="QMT6" s="384"/>
      <c r="QMU6" s="384"/>
      <c r="QMV6" s="384"/>
      <c r="QMW6" s="384"/>
      <c r="QMX6" s="384"/>
      <c r="QMY6" s="384"/>
      <c r="QMZ6" s="384"/>
      <c r="QNA6" s="384"/>
      <c r="QNB6" s="384"/>
      <c r="QNC6" s="384"/>
      <c r="QND6" s="384"/>
      <c r="QNE6" s="384"/>
      <c r="QNF6" s="384"/>
      <c r="QNG6" s="384"/>
      <c r="QNH6" s="384"/>
      <c r="QNI6" s="384"/>
      <c r="QNJ6" s="384"/>
      <c r="QNK6" s="384"/>
      <c r="QNL6" s="384"/>
      <c r="QNM6" s="384"/>
      <c r="QNN6" s="384"/>
      <c r="QNO6" s="384"/>
      <c r="QNP6" s="384"/>
      <c r="QNQ6" s="384"/>
      <c r="QNR6" s="384"/>
      <c r="QNS6" s="384"/>
      <c r="QNT6" s="384"/>
      <c r="QNU6" s="384"/>
      <c r="QNV6" s="384"/>
      <c r="QNW6" s="384"/>
      <c r="QNX6" s="384"/>
      <c r="QNY6" s="384"/>
      <c r="QNZ6" s="384"/>
      <c r="QOA6" s="384"/>
      <c r="QOB6" s="384"/>
      <c r="QOC6" s="384"/>
      <c r="QOD6" s="384"/>
      <c r="QOE6" s="384"/>
      <c r="QOF6" s="384"/>
      <c r="QOG6" s="384"/>
      <c r="QOH6" s="384"/>
      <c r="QOI6" s="384"/>
      <c r="QOJ6" s="384"/>
      <c r="QOK6" s="384"/>
      <c r="QOL6" s="384"/>
      <c r="QOM6" s="384"/>
      <c r="QON6" s="384"/>
      <c r="QOO6" s="384"/>
      <c r="QOP6" s="384"/>
      <c r="QOQ6" s="384"/>
      <c r="QOR6" s="384"/>
      <c r="QOS6" s="384"/>
      <c r="QOT6" s="384"/>
      <c r="QOU6" s="384"/>
      <c r="QOV6" s="384"/>
      <c r="QOW6" s="384"/>
      <c r="QOX6" s="384"/>
      <c r="QOY6" s="384"/>
      <c r="QOZ6" s="384"/>
      <c r="QPA6" s="384"/>
      <c r="QPB6" s="384"/>
      <c r="QPC6" s="384"/>
      <c r="QPD6" s="384"/>
      <c r="QPE6" s="384"/>
      <c r="QPF6" s="384"/>
      <c r="QPG6" s="384"/>
      <c r="QPH6" s="384"/>
      <c r="QPI6" s="384"/>
      <c r="QPJ6" s="384"/>
      <c r="QPK6" s="384"/>
      <c r="QPL6" s="384"/>
      <c r="QPM6" s="384"/>
      <c r="QPN6" s="384"/>
      <c r="QPO6" s="384"/>
      <c r="QPP6" s="384"/>
      <c r="QPQ6" s="384"/>
      <c r="QPR6" s="384"/>
      <c r="QPS6" s="384"/>
      <c r="QPT6" s="384"/>
      <c r="QPU6" s="384"/>
      <c r="QPV6" s="384"/>
      <c r="QPW6" s="384"/>
      <c r="QPX6" s="384"/>
      <c r="QPY6" s="384"/>
      <c r="QPZ6" s="384"/>
      <c r="QQA6" s="384"/>
      <c r="QQB6" s="384"/>
      <c r="QQC6" s="384"/>
      <c r="QQD6" s="384"/>
      <c r="QQE6" s="384"/>
      <c r="QQF6" s="384"/>
      <c r="QQG6" s="384"/>
      <c r="QQH6" s="384"/>
      <c r="QQI6" s="384"/>
      <c r="QQJ6" s="384"/>
      <c r="QQK6" s="384"/>
      <c r="QQL6" s="384"/>
      <c r="QQM6" s="384"/>
      <c r="QQN6" s="384"/>
      <c r="QQO6" s="384"/>
      <c r="QQP6" s="384"/>
      <c r="QQQ6" s="384"/>
      <c r="QQR6" s="384"/>
      <c r="QQS6" s="384"/>
      <c r="QQT6" s="384"/>
      <c r="QQU6" s="384"/>
      <c r="QQV6" s="384"/>
      <c r="QQW6" s="384"/>
      <c r="QQX6" s="384"/>
      <c r="QQY6" s="384"/>
      <c r="QQZ6" s="384"/>
      <c r="QRA6" s="384"/>
      <c r="QRB6" s="384"/>
      <c r="QRC6" s="384"/>
      <c r="QRD6" s="384"/>
      <c r="QRE6" s="384"/>
      <c r="QRF6" s="384"/>
      <c r="QRG6" s="384"/>
      <c r="QRH6" s="384"/>
      <c r="QRI6" s="384"/>
      <c r="QRJ6" s="384"/>
      <c r="QRK6" s="384"/>
      <c r="QRL6" s="384"/>
      <c r="QRM6" s="384"/>
      <c r="QRN6" s="384"/>
      <c r="QRO6" s="384"/>
      <c r="QRP6" s="384"/>
      <c r="QRQ6" s="384"/>
      <c r="QRR6" s="384"/>
      <c r="QRS6" s="384"/>
      <c r="QRT6" s="384"/>
      <c r="QRU6" s="384"/>
      <c r="QRV6" s="384"/>
      <c r="QRW6" s="384"/>
      <c r="QRX6" s="384"/>
      <c r="QRY6" s="384"/>
      <c r="QRZ6" s="384"/>
      <c r="QSA6" s="384"/>
      <c r="QSB6" s="384"/>
      <c r="QSC6" s="384"/>
      <c r="QSD6" s="384"/>
      <c r="QSE6" s="384"/>
      <c r="QSF6" s="384"/>
      <c r="QSG6" s="384"/>
      <c r="QSH6" s="384"/>
      <c r="QSI6" s="384"/>
      <c r="QSJ6" s="384"/>
      <c r="QSK6" s="384"/>
      <c r="QSL6" s="384"/>
      <c r="QSM6" s="384"/>
      <c r="QSN6" s="384"/>
      <c r="QSO6" s="384"/>
      <c r="QSP6" s="384"/>
      <c r="QSQ6" s="384"/>
      <c r="QSR6" s="384"/>
      <c r="QSS6" s="384"/>
      <c r="QST6" s="384"/>
      <c r="QSU6" s="384"/>
      <c r="QSV6" s="384"/>
      <c r="QSW6" s="384"/>
      <c r="QSX6" s="384"/>
      <c r="QSY6" s="384"/>
      <c r="QSZ6" s="384"/>
      <c r="QTA6" s="384"/>
      <c r="QTB6" s="384"/>
      <c r="QTC6" s="384"/>
      <c r="QTD6" s="384"/>
      <c r="QTE6" s="384"/>
      <c r="QTF6" s="384"/>
      <c r="QTG6" s="384"/>
      <c r="QTH6" s="384"/>
      <c r="QTI6" s="384"/>
      <c r="QTJ6" s="384"/>
      <c r="QTK6" s="384"/>
      <c r="QTL6" s="384"/>
      <c r="QTM6" s="384"/>
      <c r="QTN6" s="384"/>
      <c r="QTO6" s="384"/>
      <c r="QTP6" s="384"/>
      <c r="QTQ6" s="384"/>
      <c r="QTR6" s="384"/>
      <c r="QTS6" s="384"/>
      <c r="QTT6" s="384"/>
      <c r="QTU6" s="384"/>
      <c r="QTV6" s="384"/>
      <c r="QTW6" s="384"/>
      <c r="QTX6" s="384"/>
      <c r="QTY6" s="384"/>
      <c r="QTZ6" s="384"/>
      <c r="QUA6" s="384"/>
      <c r="QUB6" s="384"/>
      <c r="QUC6" s="384"/>
      <c r="QUD6" s="384"/>
      <c r="QUE6" s="384"/>
      <c r="QUF6" s="384"/>
      <c r="QUG6" s="384"/>
      <c r="QUH6" s="384"/>
      <c r="QUI6" s="384"/>
      <c r="QUJ6" s="384"/>
      <c r="QUK6" s="384"/>
      <c r="QUL6" s="384"/>
      <c r="QUM6" s="384"/>
      <c r="QUN6" s="384"/>
      <c r="QUO6" s="384"/>
      <c r="QUP6" s="384"/>
      <c r="QUQ6" s="384"/>
      <c r="QUR6" s="384"/>
      <c r="QUS6" s="384"/>
      <c r="QUT6" s="384"/>
      <c r="QUU6" s="384"/>
      <c r="QUV6" s="384"/>
      <c r="QUW6" s="384"/>
      <c r="QUX6" s="384"/>
      <c r="QUY6" s="384"/>
      <c r="QUZ6" s="384"/>
      <c r="QVA6" s="384"/>
      <c r="QVB6" s="384"/>
      <c r="QVC6" s="384"/>
      <c r="QVD6" s="384"/>
      <c r="QVE6" s="384"/>
      <c r="QVF6" s="384"/>
      <c r="QVG6" s="384"/>
      <c r="QVH6" s="384"/>
      <c r="QVI6" s="384"/>
      <c r="QVJ6" s="384"/>
      <c r="QVK6" s="384"/>
      <c r="QVL6" s="384"/>
      <c r="QVM6" s="384"/>
      <c r="QVN6" s="384"/>
      <c r="QVO6" s="384"/>
      <c r="QVP6" s="384"/>
      <c r="QVQ6" s="384"/>
      <c r="QVR6" s="384"/>
      <c r="QVS6" s="384"/>
      <c r="QVT6" s="384"/>
      <c r="QVU6" s="384"/>
      <c r="QVV6" s="384"/>
      <c r="QVW6" s="384"/>
      <c r="QVX6" s="384"/>
      <c r="QVY6" s="384"/>
      <c r="QVZ6" s="384"/>
      <c r="QWA6" s="384"/>
      <c r="QWB6" s="384"/>
      <c r="QWC6" s="384"/>
      <c r="QWD6" s="384"/>
      <c r="QWE6" s="384"/>
      <c r="QWF6" s="384"/>
      <c r="QWG6" s="384"/>
      <c r="QWH6" s="384"/>
      <c r="QWI6" s="384"/>
      <c r="QWJ6" s="384"/>
      <c r="QWK6" s="384"/>
      <c r="QWL6" s="384"/>
      <c r="QWM6" s="384"/>
      <c r="QWN6" s="384"/>
      <c r="QWO6" s="384"/>
      <c r="QWP6" s="384"/>
      <c r="QWQ6" s="384"/>
      <c r="QWR6" s="384"/>
      <c r="QWS6" s="384"/>
      <c r="QWT6" s="384"/>
      <c r="QWU6" s="384"/>
      <c r="QWV6" s="384"/>
      <c r="QWW6" s="384"/>
      <c r="QWX6" s="384"/>
      <c r="QWY6" s="384"/>
      <c r="QWZ6" s="384"/>
      <c r="QXA6" s="384"/>
      <c r="QXB6" s="384"/>
      <c r="QXC6" s="384"/>
      <c r="QXD6" s="384"/>
      <c r="QXE6" s="384"/>
      <c r="QXF6" s="384"/>
      <c r="QXG6" s="384"/>
      <c r="QXH6" s="384"/>
      <c r="QXI6" s="384"/>
      <c r="QXJ6" s="384"/>
      <c r="QXK6" s="384"/>
      <c r="QXL6" s="384"/>
      <c r="QXM6" s="384"/>
      <c r="QXN6" s="384"/>
      <c r="QXO6" s="384"/>
      <c r="QXP6" s="384"/>
      <c r="QXQ6" s="384"/>
      <c r="QXR6" s="384"/>
      <c r="QXS6" s="384"/>
      <c r="QXT6" s="384"/>
      <c r="QXU6" s="384"/>
      <c r="QXV6" s="384"/>
      <c r="QXW6" s="384"/>
      <c r="QXX6" s="384"/>
      <c r="QXY6" s="384"/>
      <c r="QXZ6" s="384"/>
      <c r="QYA6" s="384"/>
      <c r="QYB6" s="384"/>
      <c r="QYC6" s="384"/>
      <c r="QYD6" s="384"/>
      <c r="QYE6" s="384"/>
      <c r="QYF6" s="384"/>
      <c r="QYG6" s="384"/>
      <c r="QYH6" s="384"/>
      <c r="QYI6" s="384"/>
      <c r="QYJ6" s="384"/>
      <c r="QYK6" s="384"/>
      <c r="QYL6" s="384"/>
      <c r="QYM6" s="384"/>
      <c r="QYN6" s="384"/>
      <c r="QYO6" s="384"/>
      <c r="QYP6" s="384"/>
      <c r="QYQ6" s="384"/>
      <c r="QYR6" s="384"/>
      <c r="QYS6" s="384"/>
      <c r="QYT6" s="384"/>
      <c r="QYU6" s="384"/>
      <c r="QYV6" s="384"/>
      <c r="QYW6" s="384"/>
      <c r="QYX6" s="384"/>
      <c r="QYY6" s="384"/>
      <c r="QYZ6" s="384"/>
      <c r="QZA6" s="384"/>
      <c r="QZB6" s="384"/>
      <c r="QZC6" s="384"/>
      <c r="QZD6" s="384"/>
      <c r="QZE6" s="384"/>
      <c r="QZF6" s="384"/>
      <c r="QZG6" s="384"/>
      <c r="QZH6" s="384"/>
      <c r="QZI6" s="384"/>
      <c r="QZJ6" s="384"/>
      <c r="QZK6" s="384"/>
      <c r="QZL6" s="384"/>
      <c r="QZM6" s="384"/>
      <c r="QZN6" s="384"/>
      <c r="QZO6" s="384"/>
      <c r="QZP6" s="384"/>
      <c r="QZQ6" s="384"/>
      <c r="QZR6" s="384"/>
      <c r="QZS6" s="384"/>
      <c r="QZT6" s="384"/>
      <c r="QZU6" s="384"/>
      <c r="QZV6" s="384"/>
      <c r="QZW6" s="384"/>
      <c r="QZX6" s="384"/>
      <c r="QZY6" s="384"/>
      <c r="QZZ6" s="384"/>
      <c r="RAA6" s="384"/>
      <c r="RAB6" s="384"/>
      <c r="RAC6" s="384"/>
      <c r="RAD6" s="384"/>
      <c r="RAE6" s="384"/>
      <c r="RAF6" s="384"/>
      <c r="RAG6" s="384"/>
      <c r="RAH6" s="384"/>
      <c r="RAI6" s="384"/>
      <c r="RAJ6" s="384"/>
      <c r="RAK6" s="384"/>
      <c r="RAL6" s="384"/>
      <c r="RAM6" s="384"/>
      <c r="RAN6" s="384"/>
      <c r="RAO6" s="384"/>
      <c r="RAP6" s="384"/>
      <c r="RAQ6" s="384"/>
      <c r="RAR6" s="384"/>
      <c r="RAS6" s="384"/>
      <c r="RAT6" s="384"/>
      <c r="RAU6" s="384"/>
      <c r="RAV6" s="384"/>
      <c r="RAW6" s="384"/>
      <c r="RAX6" s="384"/>
      <c r="RAY6" s="384"/>
      <c r="RAZ6" s="384"/>
      <c r="RBA6" s="384"/>
      <c r="RBB6" s="384"/>
      <c r="RBC6" s="384"/>
      <c r="RBD6" s="384"/>
      <c r="RBE6" s="384"/>
      <c r="RBF6" s="384"/>
      <c r="RBG6" s="384"/>
      <c r="RBH6" s="384"/>
      <c r="RBI6" s="384"/>
      <c r="RBJ6" s="384"/>
      <c r="RBK6" s="384"/>
      <c r="RBL6" s="384"/>
      <c r="RBM6" s="384"/>
      <c r="RBN6" s="384"/>
      <c r="RBO6" s="384"/>
      <c r="RBP6" s="384"/>
      <c r="RBQ6" s="384"/>
      <c r="RBR6" s="384"/>
      <c r="RBS6" s="384"/>
      <c r="RBT6" s="384"/>
      <c r="RBU6" s="384"/>
      <c r="RBV6" s="384"/>
      <c r="RBW6" s="384"/>
      <c r="RBX6" s="384"/>
      <c r="RBY6" s="384"/>
      <c r="RBZ6" s="384"/>
      <c r="RCA6" s="384"/>
      <c r="RCB6" s="384"/>
      <c r="RCC6" s="384"/>
      <c r="RCD6" s="384"/>
      <c r="RCE6" s="384"/>
      <c r="RCF6" s="384"/>
      <c r="RCG6" s="384"/>
      <c r="RCH6" s="384"/>
      <c r="RCI6" s="384"/>
      <c r="RCJ6" s="384"/>
      <c r="RCK6" s="384"/>
      <c r="RCL6" s="384"/>
      <c r="RCM6" s="384"/>
      <c r="RCN6" s="384"/>
      <c r="RCO6" s="384"/>
      <c r="RCP6" s="384"/>
      <c r="RCQ6" s="384"/>
      <c r="RCR6" s="384"/>
      <c r="RCS6" s="384"/>
      <c r="RCT6" s="384"/>
      <c r="RCU6" s="384"/>
      <c r="RCV6" s="384"/>
      <c r="RCW6" s="384"/>
      <c r="RCX6" s="384"/>
      <c r="RCY6" s="384"/>
      <c r="RCZ6" s="384"/>
      <c r="RDA6" s="384"/>
      <c r="RDB6" s="384"/>
      <c r="RDC6" s="384"/>
      <c r="RDD6" s="384"/>
      <c r="RDE6" s="384"/>
      <c r="RDF6" s="384"/>
      <c r="RDG6" s="384"/>
      <c r="RDH6" s="384"/>
      <c r="RDI6" s="384"/>
      <c r="RDJ6" s="384"/>
      <c r="RDK6" s="384"/>
      <c r="RDL6" s="384"/>
      <c r="RDM6" s="384"/>
      <c r="RDN6" s="384"/>
      <c r="RDO6" s="384"/>
      <c r="RDP6" s="384"/>
      <c r="RDQ6" s="384"/>
      <c r="RDR6" s="384"/>
      <c r="RDS6" s="384"/>
      <c r="RDT6" s="384"/>
      <c r="RDU6" s="384"/>
      <c r="RDV6" s="384"/>
      <c r="RDW6" s="384"/>
      <c r="RDX6" s="384"/>
      <c r="RDY6" s="384"/>
      <c r="RDZ6" s="384"/>
      <c r="REA6" s="384"/>
      <c r="REB6" s="384"/>
      <c r="REC6" s="384"/>
      <c r="RED6" s="384"/>
      <c r="REE6" s="384"/>
      <c r="REF6" s="384"/>
      <c r="REG6" s="384"/>
      <c r="REH6" s="384"/>
      <c r="REI6" s="384"/>
      <c r="REJ6" s="384"/>
      <c r="REK6" s="384"/>
      <c r="REL6" s="384"/>
      <c r="REM6" s="384"/>
      <c r="REN6" s="384"/>
      <c r="REO6" s="384"/>
      <c r="REP6" s="384"/>
      <c r="REQ6" s="384"/>
      <c r="RER6" s="384"/>
      <c r="RES6" s="384"/>
      <c r="RET6" s="384"/>
      <c r="REU6" s="384"/>
      <c r="REV6" s="384"/>
      <c r="REW6" s="384"/>
      <c r="REX6" s="384"/>
      <c r="REY6" s="384"/>
      <c r="REZ6" s="384"/>
      <c r="RFA6" s="384"/>
      <c r="RFB6" s="384"/>
      <c r="RFC6" s="384"/>
      <c r="RFD6" s="384"/>
      <c r="RFE6" s="384"/>
      <c r="RFF6" s="384"/>
      <c r="RFG6" s="384"/>
      <c r="RFH6" s="384"/>
      <c r="RFI6" s="384"/>
      <c r="RFJ6" s="384"/>
      <c r="RFK6" s="384"/>
      <c r="RFL6" s="384"/>
      <c r="RFM6" s="384"/>
      <c r="RFN6" s="384"/>
      <c r="RFO6" s="384"/>
      <c r="RFP6" s="384"/>
      <c r="RFQ6" s="384"/>
      <c r="RFR6" s="384"/>
      <c r="RFS6" s="384"/>
      <c r="RFT6" s="384"/>
      <c r="RFU6" s="384"/>
      <c r="RFV6" s="384"/>
      <c r="RFW6" s="384"/>
      <c r="RFX6" s="384"/>
      <c r="RFY6" s="384"/>
      <c r="RFZ6" s="384"/>
      <c r="RGA6" s="384"/>
      <c r="RGB6" s="384"/>
      <c r="RGC6" s="384"/>
      <c r="RGD6" s="384"/>
      <c r="RGE6" s="384"/>
      <c r="RGF6" s="384"/>
      <c r="RGG6" s="384"/>
      <c r="RGH6" s="384"/>
      <c r="RGI6" s="384"/>
      <c r="RGJ6" s="384"/>
      <c r="RGK6" s="384"/>
      <c r="RGL6" s="384"/>
      <c r="RGM6" s="384"/>
      <c r="RGN6" s="384"/>
      <c r="RGO6" s="384"/>
      <c r="RGP6" s="384"/>
      <c r="RGQ6" s="384"/>
      <c r="RGR6" s="384"/>
      <c r="RGS6" s="384"/>
      <c r="RGT6" s="384"/>
      <c r="RGU6" s="384"/>
      <c r="RGV6" s="384"/>
      <c r="RGW6" s="384"/>
      <c r="RGX6" s="384"/>
      <c r="RGY6" s="384"/>
      <c r="RGZ6" s="384"/>
      <c r="RHA6" s="384"/>
      <c r="RHB6" s="384"/>
      <c r="RHC6" s="384"/>
      <c r="RHD6" s="384"/>
      <c r="RHE6" s="384"/>
      <c r="RHF6" s="384"/>
      <c r="RHG6" s="384"/>
      <c r="RHH6" s="384"/>
      <c r="RHI6" s="384"/>
      <c r="RHJ6" s="384"/>
      <c r="RHK6" s="384"/>
      <c r="RHL6" s="384"/>
      <c r="RHM6" s="384"/>
      <c r="RHN6" s="384"/>
      <c r="RHO6" s="384"/>
      <c r="RHP6" s="384"/>
      <c r="RHQ6" s="384"/>
      <c r="RHR6" s="384"/>
      <c r="RHS6" s="384"/>
      <c r="RHT6" s="384"/>
      <c r="RHU6" s="384"/>
      <c r="RHV6" s="384"/>
      <c r="RHW6" s="384"/>
      <c r="RHX6" s="384"/>
      <c r="RHY6" s="384"/>
      <c r="RHZ6" s="384"/>
      <c r="RIA6" s="384"/>
      <c r="RIB6" s="384"/>
      <c r="RIC6" s="384"/>
      <c r="RID6" s="384"/>
      <c r="RIE6" s="384"/>
      <c r="RIF6" s="384"/>
      <c r="RIG6" s="384"/>
      <c r="RIH6" s="384"/>
      <c r="RII6" s="384"/>
      <c r="RIJ6" s="384"/>
      <c r="RIK6" s="384"/>
      <c r="RIL6" s="384"/>
      <c r="RIM6" s="384"/>
      <c r="RIN6" s="384"/>
      <c r="RIO6" s="384"/>
      <c r="RIP6" s="384"/>
      <c r="RIQ6" s="384"/>
      <c r="RIR6" s="384"/>
      <c r="RIS6" s="384"/>
      <c r="RIT6" s="384"/>
      <c r="RIU6" s="384"/>
      <c r="RIV6" s="384"/>
      <c r="RIW6" s="384"/>
      <c r="RIX6" s="384"/>
      <c r="RIY6" s="384"/>
      <c r="RIZ6" s="384"/>
      <c r="RJA6" s="384"/>
      <c r="RJB6" s="384"/>
      <c r="RJC6" s="384"/>
      <c r="RJD6" s="384"/>
      <c r="RJE6" s="384"/>
      <c r="RJF6" s="384"/>
      <c r="RJG6" s="384"/>
      <c r="RJH6" s="384"/>
      <c r="RJI6" s="384"/>
      <c r="RJJ6" s="384"/>
      <c r="RJK6" s="384"/>
      <c r="RJL6" s="384"/>
      <c r="RJM6" s="384"/>
      <c r="RJN6" s="384"/>
      <c r="RJO6" s="384"/>
      <c r="RJP6" s="384"/>
      <c r="RJQ6" s="384"/>
      <c r="RJR6" s="384"/>
      <c r="RJS6" s="384"/>
      <c r="RJT6" s="384"/>
      <c r="RJU6" s="384"/>
      <c r="RJV6" s="384"/>
      <c r="RJW6" s="384"/>
      <c r="RJX6" s="384"/>
      <c r="RJY6" s="384"/>
      <c r="RJZ6" s="384"/>
      <c r="RKA6" s="384"/>
      <c r="RKB6" s="384"/>
      <c r="RKC6" s="384"/>
      <c r="RKD6" s="384"/>
      <c r="RKE6" s="384"/>
      <c r="RKF6" s="384"/>
      <c r="RKG6" s="384"/>
      <c r="RKH6" s="384"/>
      <c r="RKI6" s="384"/>
      <c r="RKJ6" s="384"/>
      <c r="RKK6" s="384"/>
      <c r="RKL6" s="384"/>
      <c r="RKM6" s="384"/>
      <c r="RKN6" s="384"/>
      <c r="RKO6" s="384"/>
      <c r="RKP6" s="384"/>
      <c r="RKQ6" s="384"/>
      <c r="RKR6" s="384"/>
      <c r="RKS6" s="384"/>
      <c r="RKT6" s="384"/>
      <c r="RKU6" s="384"/>
      <c r="RKV6" s="384"/>
      <c r="RKW6" s="384"/>
      <c r="RKX6" s="384"/>
      <c r="RKY6" s="384"/>
      <c r="RKZ6" s="384"/>
      <c r="RLA6" s="384"/>
      <c r="RLB6" s="384"/>
      <c r="RLC6" s="384"/>
      <c r="RLD6" s="384"/>
      <c r="RLE6" s="384"/>
      <c r="RLF6" s="384"/>
      <c r="RLG6" s="384"/>
      <c r="RLH6" s="384"/>
      <c r="RLI6" s="384"/>
      <c r="RLJ6" s="384"/>
      <c r="RLK6" s="384"/>
      <c r="RLL6" s="384"/>
      <c r="RLM6" s="384"/>
      <c r="RLN6" s="384"/>
      <c r="RLO6" s="384"/>
      <c r="RLP6" s="384"/>
      <c r="RLQ6" s="384"/>
      <c r="RLR6" s="384"/>
      <c r="RLS6" s="384"/>
      <c r="RLT6" s="384"/>
      <c r="RLU6" s="384"/>
      <c r="RLV6" s="384"/>
      <c r="RLW6" s="384"/>
      <c r="RLX6" s="384"/>
      <c r="RLY6" s="384"/>
      <c r="RLZ6" s="384"/>
      <c r="RMA6" s="384"/>
      <c r="RMB6" s="384"/>
      <c r="RMC6" s="384"/>
      <c r="RMD6" s="384"/>
      <c r="RME6" s="384"/>
      <c r="RMF6" s="384"/>
      <c r="RMG6" s="384"/>
      <c r="RMH6" s="384"/>
      <c r="RMI6" s="384"/>
      <c r="RMJ6" s="384"/>
      <c r="RMK6" s="384"/>
      <c r="RML6" s="384"/>
      <c r="RMM6" s="384"/>
      <c r="RMN6" s="384"/>
      <c r="RMO6" s="384"/>
      <c r="RMP6" s="384"/>
      <c r="RMQ6" s="384"/>
      <c r="RMR6" s="384"/>
      <c r="RMS6" s="384"/>
      <c r="RMT6" s="384"/>
      <c r="RMU6" s="384"/>
      <c r="RMV6" s="384"/>
      <c r="RMW6" s="384"/>
      <c r="RMX6" s="384"/>
      <c r="RMY6" s="384"/>
      <c r="RMZ6" s="384"/>
      <c r="RNA6" s="384"/>
      <c r="RNB6" s="384"/>
      <c r="RNC6" s="384"/>
      <c r="RND6" s="384"/>
      <c r="RNE6" s="384"/>
      <c r="RNF6" s="384"/>
      <c r="RNG6" s="384"/>
      <c r="RNH6" s="384"/>
      <c r="RNI6" s="384"/>
      <c r="RNJ6" s="384"/>
      <c r="RNK6" s="384"/>
      <c r="RNL6" s="384"/>
      <c r="RNM6" s="384"/>
      <c r="RNN6" s="384"/>
      <c r="RNO6" s="384"/>
      <c r="RNP6" s="384"/>
      <c r="RNQ6" s="384"/>
      <c r="RNR6" s="384"/>
      <c r="RNS6" s="384"/>
      <c r="RNT6" s="384"/>
      <c r="RNU6" s="384"/>
      <c r="RNV6" s="384"/>
      <c r="RNW6" s="384"/>
      <c r="RNX6" s="384"/>
      <c r="RNY6" s="384"/>
      <c r="RNZ6" s="384"/>
      <c r="ROA6" s="384"/>
      <c r="ROB6" s="384"/>
      <c r="ROC6" s="384"/>
      <c r="ROD6" s="384"/>
      <c r="ROE6" s="384"/>
      <c r="ROF6" s="384"/>
      <c r="ROG6" s="384"/>
      <c r="ROH6" s="384"/>
      <c r="ROI6" s="384"/>
      <c r="ROJ6" s="384"/>
      <c r="ROK6" s="384"/>
      <c r="ROL6" s="384"/>
      <c r="ROM6" s="384"/>
      <c r="RON6" s="384"/>
      <c r="ROO6" s="384"/>
      <c r="ROP6" s="384"/>
      <c r="ROQ6" s="384"/>
      <c r="ROR6" s="384"/>
      <c r="ROS6" s="384"/>
      <c r="ROT6" s="384"/>
      <c r="ROU6" s="384"/>
      <c r="ROV6" s="384"/>
      <c r="ROW6" s="384"/>
      <c r="ROX6" s="384"/>
      <c r="ROY6" s="384"/>
      <c r="ROZ6" s="384"/>
      <c r="RPA6" s="384"/>
      <c r="RPB6" s="384"/>
      <c r="RPC6" s="384"/>
      <c r="RPD6" s="384"/>
      <c r="RPE6" s="384"/>
      <c r="RPF6" s="384"/>
      <c r="RPG6" s="384"/>
      <c r="RPH6" s="384"/>
      <c r="RPI6" s="384"/>
      <c r="RPJ6" s="384"/>
      <c r="RPK6" s="384"/>
      <c r="RPL6" s="384"/>
      <c r="RPM6" s="384"/>
      <c r="RPN6" s="384"/>
      <c r="RPO6" s="384"/>
      <c r="RPP6" s="384"/>
      <c r="RPQ6" s="384"/>
      <c r="RPR6" s="384"/>
      <c r="RPS6" s="384"/>
      <c r="RPT6" s="384"/>
      <c r="RPU6" s="384"/>
      <c r="RPV6" s="384"/>
      <c r="RPW6" s="384"/>
      <c r="RPX6" s="384"/>
      <c r="RPY6" s="384"/>
      <c r="RPZ6" s="384"/>
      <c r="RQA6" s="384"/>
      <c r="RQB6" s="384"/>
      <c r="RQC6" s="384"/>
      <c r="RQD6" s="384"/>
      <c r="RQE6" s="384"/>
      <c r="RQF6" s="384"/>
      <c r="RQG6" s="384"/>
      <c r="RQH6" s="384"/>
      <c r="RQI6" s="384"/>
      <c r="RQJ6" s="384"/>
      <c r="RQK6" s="384"/>
      <c r="RQL6" s="384"/>
      <c r="RQM6" s="384"/>
      <c r="RQN6" s="384"/>
      <c r="RQO6" s="384"/>
      <c r="RQP6" s="384"/>
      <c r="RQQ6" s="384"/>
      <c r="RQR6" s="384"/>
      <c r="RQS6" s="384"/>
      <c r="RQT6" s="384"/>
      <c r="RQU6" s="384"/>
      <c r="RQV6" s="384"/>
      <c r="RQW6" s="384"/>
      <c r="RQX6" s="384"/>
      <c r="RQY6" s="384"/>
      <c r="RQZ6" s="384"/>
      <c r="RRA6" s="384"/>
      <c r="RRB6" s="384"/>
      <c r="RRC6" s="384"/>
      <c r="RRD6" s="384"/>
      <c r="RRE6" s="384"/>
      <c r="RRF6" s="384"/>
      <c r="RRG6" s="384"/>
      <c r="RRH6" s="384"/>
      <c r="RRI6" s="384"/>
      <c r="RRJ6" s="384"/>
      <c r="RRK6" s="384"/>
      <c r="RRL6" s="384"/>
      <c r="RRM6" s="384"/>
      <c r="RRN6" s="384"/>
      <c r="RRO6" s="384"/>
      <c r="RRP6" s="384"/>
      <c r="RRQ6" s="384"/>
      <c r="RRR6" s="384"/>
      <c r="RRS6" s="384"/>
      <c r="RRT6" s="384"/>
      <c r="RRU6" s="384"/>
      <c r="RRV6" s="384"/>
      <c r="RRW6" s="384"/>
      <c r="RRX6" s="384"/>
      <c r="RRY6" s="384"/>
      <c r="RRZ6" s="384"/>
      <c r="RSA6" s="384"/>
      <c r="RSB6" s="384"/>
      <c r="RSC6" s="384"/>
      <c r="RSD6" s="384"/>
      <c r="RSE6" s="384"/>
      <c r="RSF6" s="384"/>
      <c r="RSG6" s="384"/>
      <c r="RSH6" s="384"/>
      <c r="RSI6" s="384"/>
      <c r="RSJ6" s="384"/>
      <c r="RSK6" s="384"/>
      <c r="RSL6" s="384"/>
      <c r="RSM6" s="384"/>
      <c r="RSN6" s="384"/>
      <c r="RSO6" s="384"/>
      <c r="RSP6" s="384"/>
      <c r="RSQ6" s="384"/>
      <c r="RSR6" s="384"/>
      <c r="RSS6" s="384"/>
      <c r="RST6" s="384"/>
      <c r="RSU6" s="384"/>
      <c r="RSV6" s="384"/>
      <c r="RSW6" s="384"/>
      <c r="RSX6" s="384"/>
      <c r="RSY6" s="384"/>
      <c r="RSZ6" s="384"/>
      <c r="RTA6" s="384"/>
      <c r="RTB6" s="384"/>
      <c r="RTC6" s="384"/>
      <c r="RTD6" s="384"/>
      <c r="RTE6" s="384"/>
      <c r="RTF6" s="384"/>
      <c r="RTG6" s="384"/>
      <c r="RTH6" s="384"/>
      <c r="RTI6" s="384"/>
      <c r="RTJ6" s="384"/>
      <c r="RTK6" s="384"/>
      <c r="RTL6" s="384"/>
      <c r="RTM6" s="384"/>
      <c r="RTN6" s="384"/>
      <c r="RTO6" s="384"/>
      <c r="RTP6" s="384"/>
      <c r="RTQ6" s="384"/>
      <c r="RTR6" s="384"/>
      <c r="RTS6" s="384"/>
      <c r="RTT6" s="384"/>
      <c r="RTU6" s="384"/>
      <c r="RTV6" s="384"/>
      <c r="RTW6" s="384"/>
      <c r="RTX6" s="384"/>
      <c r="RTY6" s="384"/>
      <c r="RTZ6" s="384"/>
      <c r="RUA6" s="384"/>
      <c r="RUB6" s="384"/>
      <c r="RUC6" s="384"/>
      <c r="RUD6" s="384"/>
      <c r="RUE6" s="384"/>
      <c r="RUF6" s="384"/>
      <c r="RUG6" s="384"/>
      <c r="RUH6" s="384"/>
      <c r="RUI6" s="384"/>
      <c r="RUJ6" s="384"/>
      <c r="RUK6" s="384"/>
      <c r="RUL6" s="384"/>
      <c r="RUM6" s="384"/>
      <c r="RUN6" s="384"/>
      <c r="RUO6" s="384"/>
      <c r="RUP6" s="384"/>
      <c r="RUQ6" s="384"/>
      <c r="RUR6" s="384"/>
      <c r="RUS6" s="384"/>
      <c r="RUT6" s="384"/>
      <c r="RUU6" s="384"/>
      <c r="RUV6" s="384"/>
      <c r="RUW6" s="384"/>
      <c r="RUX6" s="384"/>
      <c r="RUY6" s="384"/>
      <c r="RUZ6" s="384"/>
      <c r="RVA6" s="384"/>
      <c r="RVB6" s="384"/>
      <c r="RVC6" s="384"/>
      <c r="RVD6" s="384"/>
      <c r="RVE6" s="384"/>
      <c r="RVF6" s="384"/>
      <c r="RVG6" s="384"/>
      <c r="RVH6" s="384"/>
      <c r="RVI6" s="384"/>
      <c r="RVJ6" s="384"/>
      <c r="RVK6" s="384"/>
      <c r="RVL6" s="384"/>
      <c r="RVM6" s="384"/>
      <c r="RVN6" s="384"/>
      <c r="RVO6" s="384"/>
      <c r="RVP6" s="384"/>
      <c r="RVQ6" s="384"/>
      <c r="RVR6" s="384"/>
      <c r="RVS6" s="384"/>
      <c r="RVT6" s="384"/>
      <c r="RVU6" s="384"/>
      <c r="RVV6" s="384"/>
      <c r="RVW6" s="384"/>
      <c r="RVX6" s="384"/>
      <c r="RVY6" s="384"/>
      <c r="RVZ6" s="384"/>
      <c r="RWA6" s="384"/>
      <c r="RWB6" s="384"/>
      <c r="RWC6" s="384"/>
      <c r="RWD6" s="384"/>
      <c r="RWE6" s="384"/>
      <c r="RWF6" s="384"/>
      <c r="RWG6" s="384"/>
      <c r="RWH6" s="384"/>
      <c r="RWI6" s="384"/>
      <c r="RWJ6" s="384"/>
      <c r="RWK6" s="384"/>
      <c r="RWL6" s="384"/>
      <c r="RWM6" s="384"/>
      <c r="RWN6" s="384"/>
      <c r="RWO6" s="384"/>
      <c r="RWP6" s="384"/>
      <c r="RWQ6" s="384"/>
      <c r="RWR6" s="384"/>
      <c r="RWS6" s="384"/>
      <c r="RWT6" s="384"/>
      <c r="RWU6" s="384"/>
      <c r="RWV6" s="384"/>
      <c r="RWW6" s="384"/>
      <c r="RWX6" s="384"/>
      <c r="RWY6" s="384"/>
      <c r="RWZ6" s="384"/>
      <c r="RXA6" s="384"/>
      <c r="RXB6" s="384"/>
      <c r="RXC6" s="384"/>
      <c r="RXD6" s="384"/>
      <c r="RXE6" s="384"/>
      <c r="RXF6" s="384"/>
      <c r="RXG6" s="384"/>
      <c r="RXH6" s="384"/>
      <c r="RXI6" s="384"/>
      <c r="RXJ6" s="384"/>
      <c r="RXK6" s="384"/>
      <c r="RXL6" s="384"/>
      <c r="RXM6" s="384"/>
      <c r="RXN6" s="384"/>
      <c r="RXO6" s="384"/>
      <c r="RXP6" s="384"/>
      <c r="RXQ6" s="384"/>
      <c r="RXR6" s="384"/>
      <c r="RXS6" s="384"/>
      <c r="RXT6" s="384"/>
      <c r="RXU6" s="384"/>
      <c r="RXV6" s="384"/>
      <c r="RXW6" s="384"/>
      <c r="RXX6" s="384"/>
      <c r="RXY6" s="384"/>
      <c r="RXZ6" s="384"/>
      <c r="RYA6" s="384"/>
      <c r="RYB6" s="384"/>
      <c r="RYC6" s="384"/>
      <c r="RYD6" s="384"/>
      <c r="RYE6" s="384"/>
      <c r="RYF6" s="384"/>
      <c r="RYG6" s="384"/>
      <c r="RYH6" s="384"/>
      <c r="RYI6" s="384"/>
      <c r="RYJ6" s="384"/>
      <c r="RYK6" s="384"/>
      <c r="RYL6" s="384"/>
      <c r="RYM6" s="384"/>
      <c r="RYN6" s="384"/>
      <c r="RYO6" s="384"/>
      <c r="RYP6" s="384"/>
      <c r="RYQ6" s="384"/>
      <c r="RYR6" s="384"/>
      <c r="RYS6" s="384"/>
      <c r="RYT6" s="384"/>
      <c r="RYU6" s="384"/>
      <c r="RYV6" s="384"/>
      <c r="RYW6" s="384"/>
      <c r="RYX6" s="384"/>
      <c r="RYY6" s="384"/>
      <c r="RYZ6" s="384"/>
      <c r="RZA6" s="384"/>
      <c r="RZB6" s="384"/>
      <c r="RZC6" s="384"/>
      <c r="RZD6" s="384"/>
      <c r="RZE6" s="384"/>
      <c r="RZF6" s="384"/>
      <c r="RZG6" s="384"/>
      <c r="RZH6" s="384"/>
      <c r="RZI6" s="384"/>
      <c r="RZJ6" s="384"/>
      <c r="RZK6" s="384"/>
      <c r="RZL6" s="384"/>
      <c r="RZM6" s="384"/>
      <c r="RZN6" s="384"/>
      <c r="RZO6" s="384"/>
      <c r="RZP6" s="384"/>
      <c r="RZQ6" s="384"/>
      <c r="RZR6" s="384"/>
      <c r="RZS6" s="384"/>
      <c r="RZT6" s="384"/>
      <c r="RZU6" s="384"/>
      <c r="RZV6" s="384"/>
      <c r="RZW6" s="384"/>
      <c r="RZX6" s="384"/>
      <c r="RZY6" s="384"/>
      <c r="RZZ6" s="384"/>
      <c r="SAA6" s="384"/>
      <c r="SAB6" s="384"/>
      <c r="SAC6" s="384"/>
      <c r="SAD6" s="384"/>
      <c r="SAE6" s="384"/>
      <c r="SAF6" s="384"/>
      <c r="SAG6" s="384"/>
      <c r="SAH6" s="384"/>
      <c r="SAI6" s="384"/>
      <c r="SAJ6" s="384"/>
      <c r="SAK6" s="384"/>
      <c r="SAL6" s="384"/>
      <c r="SAM6" s="384"/>
      <c r="SAN6" s="384"/>
      <c r="SAO6" s="384"/>
      <c r="SAP6" s="384"/>
      <c r="SAQ6" s="384"/>
      <c r="SAR6" s="384"/>
      <c r="SAS6" s="384"/>
      <c r="SAT6" s="384"/>
      <c r="SAU6" s="384"/>
      <c r="SAV6" s="384"/>
      <c r="SAW6" s="384"/>
      <c r="SAX6" s="384"/>
      <c r="SAY6" s="384"/>
      <c r="SAZ6" s="384"/>
      <c r="SBA6" s="384"/>
      <c r="SBB6" s="384"/>
      <c r="SBC6" s="384"/>
      <c r="SBD6" s="384"/>
      <c r="SBE6" s="384"/>
      <c r="SBF6" s="384"/>
      <c r="SBG6" s="384"/>
      <c r="SBH6" s="384"/>
      <c r="SBI6" s="384"/>
      <c r="SBJ6" s="384"/>
      <c r="SBK6" s="384"/>
      <c r="SBL6" s="384"/>
      <c r="SBM6" s="384"/>
      <c r="SBN6" s="384"/>
      <c r="SBO6" s="384"/>
      <c r="SBP6" s="384"/>
      <c r="SBQ6" s="384"/>
      <c r="SBR6" s="384"/>
      <c r="SBS6" s="384"/>
      <c r="SBT6" s="384"/>
      <c r="SBU6" s="384"/>
      <c r="SBV6" s="384"/>
      <c r="SBW6" s="384"/>
      <c r="SBX6" s="384"/>
      <c r="SBY6" s="384"/>
      <c r="SBZ6" s="384"/>
      <c r="SCA6" s="384"/>
      <c r="SCB6" s="384"/>
      <c r="SCC6" s="384"/>
      <c r="SCD6" s="384"/>
      <c r="SCE6" s="384"/>
      <c r="SCF6" s="384"/>
      <c r="SCG6" s="384"/>
      <c r="SCH6" s="384"/>
      <c r="SCI6" s="384"/>
      <c r="SCJ6" s="384"/>
      <c r="SCK6" s="384"/>
      <c r="SCL6" s="384"/>
      <c r="SCM6" s="384"/>
      <c r="SCN6" s="384"/>
      <c r="SCO6" s="384"/>
      <c r="SCP6" s="384"/>
      <c r="SCQ6" s="384"/>
      <c r="SCR6" s="384"/>
      <c r="SCS6" s="384"/>
      <c r="SCT6" s="384"/>
      <c r="SCU6" s="384"/>
      <c r="SCV6" s="384"/>
      <c r="SCW6" s="384"/>
      <c r="SCX6" s="384"/>
      <c r="SCY6" s="384"/>
      <c r="SCZ6" s="384"/>
      <c r="SDA6" s="384"/>
      <c r="SDB6" s="384"/>
      <c r="SDC6" s="384"/>
      <c r="SDD6" s="384"/>
      <c r="SDE6" s="384"/>
      <c r="SDF6" s="384"/>
      <c r="SDG6" s="384"/>
      <c r="SDH6" s="384"/>
      <c r="SDI6" s="384"/>
      <c r="SDJ6" s="384"/>
      <c r="SDK6" s="384"/>
      <c r="SDL6" s="384"/>
      <c r="SDM6" s="384"/>
      <c r="SDN6" s="384"/>
      <c r="SDO6" s="384"/>
      <c r="SDP6" s="384"/>
      <c r="SDQ6" s="384"/>
      <c r="SDR6" s="384"/>
      <c r="SDS6" s="384"/>
      <c r="SDT6" s="384"/>
      <c r="SDU6" s="384"/>
      <c r="SDV6" s="384"/>
      <c r="SDW6" s="384"/>
      <c r="SDX6" s="384"/>
      <c r="SDY6" s="384"/>
      <c r="SDZ6" s="384"/>
      <c r="SEA6" s="384"/>
      <c r="SEB6" s="384"/>
      <c r="SEC6" s="384"/>
      <c r="SED6" s="384"/>
      <c r="SEE6" s="384"/>
      <c r="SEF6" s="384"/>
      <c r="SEG6" s="384"/>
      <c r="SEH6" s="384"/>
      <c r="SEI6" s="384"/>
      <c r="SEJ6" s="384"/>
      <c r="SEK6" s="384"/>
      <c r="SEL6" s="384"/>
      <c r="SEM6" s="384"/>
      <c r="SEN6" s="384"/>
      <c r="SEO6" s="384"/>
      <c r="SEP6" s="384"/>
      <c r="SEQ6" s="384"/>
      <c r="SER6" s="384"/>
      <c r="SES6" s="384"/>
      <c r="SET6" s="384"/>
      <c r="SEU6" s="384"/>
      <c r="SEV6" s="384"/>
      <c r="SEW6" s="384"/>
      <c r="SEX6" s="384"/>
      <c r="SEY6" s="384"/>
      <c r="SEZ6" s="384"/>
      <c r="SFA6" s="384"/>
      <c r="SFB6" s="384"/>
      <c r="SFC6" s="384"/>
      <c r="SFD6" s="384"/>
      <c r="SFE6" s="384"/>
      <c r="SFF6" s="384"/>
      <c r="SFG6" s="384"/>
      <c r="SFH6" s="384"/>
      <c r="SFI6" s="384"/>
      <c r="SFJ6" s="384"/>
      <c r="SFK6" s="384"/>
      <c r="SFL6" s="384"/>
      <c r="SFM6" s="384"/>
      <c r="SFN6" s="384"/>
      <c r="SFO6" s="384"/>
      <c r="SFP6" s="384"/>
      <c r="SFQ6" s="384"/>
      <c r="SFR6" s="384"/>
      <c r="SFS6" s="384"/>
      <c r="SFT6" s="384"/>
      <c r="SFU6" s="384"/>
      <c r="SFV6" s="384"/>
      <c r="SFW6" s="384"/>
      <c r="SFX6" s="384"/>
      <c r="SFY6" s="384"/>
      <c r="SFZ6" s="384"/>
      <c r="SGA6" s="384"/>
      <c r="SGB6" s="384"/>
      <c r="SGC6" s="384"/>
      <c r="SGD6" s="384"/>
      <c r="SGE6" s="384"/>
      <c r="SGF6" s="384"/>
      <c r="SGG6" s="384"/>
      <c r="SGH6" s="384"/>
      <c r="SGI6" s="384"/>
      <c r="SGJ6" s="384"/>
      <c r="SGK6" s="384"/>
      <c r="SGL6" s="384"/>
      <c r="SGM6" s="384"/>
      <c r="SGN6" s="384"/>
      <c r="SGO6" s="384"/>
      <c r="SGP6" s="384"/>
      <c r="SGQ6" s="384"/>
      <c r="SGR6" s="384"/>
      <c r="SGS6" s="384"/>
      <c r="SGT6" s="384"/>
      <c r="SGU6" s="384"/>
      <c r="SGV6" s="384"/>
      <c r="SGW6" s="384"/>
      <c r="SGX6" s="384"/>
      <c r="SGY6" s="384"/>
      <c r="SGZ6" s="384"/>
      <c r="SHA6" s="384"/>
      <c r="SHB6" s="384"/>
      <c r="SHC6" s="384"/>
      <c r="SHD6" s="384"/>
      <c r="SHE6" s="384"/>
      <c r="SHF6" s="384"/>
      <c r="SHG6" s="384"/>
      <c r="SHH6" s="384"/>
      <c r="SHI6" s="384"/>
      <c r="SHJ6" s="384"/>
      <c r="SHK6" s="384"/>
      <c r="SHL6" s="384"/>
      <c r="SHM6" s="384"/>
      <c r="SHN6" s="384"/>
      <c r="SHO6" s="384"/>
      <c r="SHP6" s="384"/>
      <c r="SHQ6" s="384"/>
      <c r="SHR6" s="384"/>
      <c r="SHS6" s="384"/>
      <c r="SHT6" s="384"/>
      <c r="SHU6" s="384"/>
      <c r="SHV6" s="384"/>
      <c r="SHW6" s="384"/>
      <c r="SHX6" s="384"/>
      <c r="SHY6" s="384"/>
      <c r="SHZ6" s="384"/>
      <c r="SIA6" s="384"/>
      <c r="SIB6" s="384"/>
      <c r="SIC6" s="384"/>
      <c r="SID6" s="384"/>
      <c r="SIE6" s="384"/>
      <c r="SIF6" s="384"/>
      <c r="SIG6" s="384"/>
      <c r="SIH6" s="384"/>
      <c r="SII6" s="384"/>
      <c r="SIJ6" s="384"/>
      <c r="SIK6" s="384"/>
      <c r="SIL6" s="384"/>
      <c r="SIM6" s="384"/>
      <c r="SIN6" s="384"/>
      <c r="SIO6" s="384"/>
      <c r="SIP6" s="384"/>
      <c r="SIQ6" s="384"/>
      <c r="SIR6" s="384"/>
      <c r="SIS6" s="384"/>
      <c r="SIT6" s="384"/>
      <c r="SIU6" s="384"/>
      <c r="SIV6" s="384"/>
      <c r="SIW6" s="384"/>
      <c r="SIX6" s="384"/>
      <c r="SIY6" s="384"/>
      <c r="SIZ6" s="384"/>
      <c r="SJA6" s="384"/>
      <c r="SJB6" s="384"/>
      <c r="SJC6" s="384"/>
      <c r="SJD6" s="384"/>
      <c r="SJE6" s="384"/>
      <c r="SJF6" s="384"/>
      <c r="SJG6" s="384"/>
      <c r="SJH6" s="384"/>
      <c r="SJI6" s="384"/>
      <c r="SJJ6" s="384"/>
      <c r="SJK6" s="384"/>
      <c r="SJL6" s="384"/>
      <c r="SJM6" s="384"/>
      <c r="SJN6" s="384"/>
      <c r="SJO6" s="384"/>
      <c r="SJP6" s="384"/>
      <c r="SJQ6" s="384"/>
      <c r="SJR6" s="384"/>
      <c r="SJS6" s="384"/>
      <c r="SJT6" s="384"/>
      <c r="SJU6" s="384"/>
      <c r="SJV6" s="384"/>
      <c r="SJW6" s="384"/>
      <c r="SJX6" s="384"/>
      <c r="SJY6" s="384"/>
      <c r="SJZ6" s="384"/>
      <c r="SKA6" s="384"/>
      <c r="SKB6" s="384"/>
      <c r="SKC6" s="384"/>
      <c r="SKD6" s="384"/>
      <c r="SKE6" s="384"/>
      <c r="SKF6" s="384"/>
      <c r="SKG6" s="384"/>
      <c r="SKH6" s="384"/>
      <c r="SKI6" s="384"/>
      <c r="SKJ6" s="384"/>
      <c r="SKK6" s="384"/>
      <c r="SKL6" s="384"/>
      <c r="SKM6" s="384"/>
      <c r="SKN6" s="384"/>
      <c r="SKO6" s="384"/>
      <c r="SKP6" s="384"/>
      <c r="SKQ6" s="384"/>
      <c r="SKR6" s="384"/>
      <c r="SKS6" s="384"/>
      <c r="SKT6" s="384"/>
      <c r="SKU6" s="384"/>
      <c r="SKV6" s="384"/>
      <c r="SKW6" s="384"/>
      <c r="SKX6" s="384"/>
      <c r="SKY6" s="384"/>
      <c r="SKZ6" s="384"/>
      <c r="SLA6" s="384"/>
      <c r="SLB6" s="384"/>
      <c r="SLC6" s="384"/>
      <c r="SLD6" s="384"/>
      <c r="SLE6" s="384"/>
      <c r="SLF6" s="384"/>
      <c r="SLG6" s="384"/>
      <c r="SLH6" s="384"/>
      <c r="SLI6" s="384"/>
      <c r="SLJ6" s="384"/>
      <c r="SLK6" s="384"/>
      <c r="SLL6" s="384"/>
      <c r="SLM6" s="384"/>
      <c r="SLN6" s="384"/>
      <c r="SLO6" s="384"/>
      <c r="SLP6" s="384"/>
      <c r="SLQ6" s="384"/>
      <c r="SLR6" s="384"/>
      <c r="SLS6" s="384"/>
      <c r="SLT6" s="384"/>
      <c r="SLU6" s="384"/>
      <c r="SLV6" s="384"/>
      <c r="SLW6" s="384"/>
      <c r="SLX6" s="384"/>
      <c r="SLY6" s="384"/>
      <c r="SLZ6" s="384"/>
      <c r="SMA6" s="384"/>
      <c r="SMB6" s="384"/>
      <c r="SMC6" s="384"/>
      <c r="SMD6" s="384"/>
      <c r="SME6" s="384"/>
      <c r="SMF6" s="384"/>
      <c r="SMG6" s="384"/>
      <c r="SMH6" s="384"/>
      <c r="SMI6" s="384"/>
      <c r="SMJ6" s="384"/>
      <c r="SMK6" s="384"/>
      <c r="SML6" s="384"/>
      <c r="SMM6" s="384"/>
      <c r="SMN6" s="384"/>
      <c r="SMO6" s="384"/>
      <c r="SMP6" s="384"/>
      <c r="SMQ6" s="384"/>
      <c r="SMR6" s="384"/>
      <c r="SMS6" s="384"/>
      <c r="SMT6" s="384"/>
      <c r="SMU6" s="384"/>
      <c r="SMV6" s="384"/>
      <c r="SMW6" s="384"/>
      <c r="SMX6" s="384"/>
      <c r="SMY6" s="384"/>
      <c r="SMZ6" s="384"/>
      <c r="SNA6" s="384"/>
      <c r="SNB6" s="384"/>
      <c r="SNC6" s="384"/>
      <c r="SND6" s="384"/>
      <c r="SNE6" s="384"/>
      <c r="SNF6" s="384"/>
      <c r="SNG6" s="384"/>
      <c r="SNH6" s="384"/>
      <c r="SNI6" s="384"/>
      <c r="SNJ6" s="384"/>
      <c r="SNK6" s="384"/>
      <c r="SNL6" s="384"/>
      <c r="SNM6" s="384"/>
      <c r="SNN6" s="384"/>
      <c r="SNO6" s="384"/>
      <c r="SNP6" s="384"/>
      <c r="SNQ6" s="384"/>
      <c r="SNR6" s="384"/>
      <c r="SNS6" s="384"/>
      <c r="SNT6" s="384"/>
      <c r="SNU6" s="384"/>
      <c r="SNV6" s="384"/>
      <c r="SNW6" s="384"/>
      <c r="SNX6" s="384"/>
      <c r="SNY6" s="384"/>
      <c r="SNZ6" s="384"/>
      <c r="SOA6" s="384"/>
      <c r="SOB6" s="384"/>
      <c r="SOC6" s="384"/>
      <c r="SOD6" s="384"/>
      <c r="SOE6" s="384"/>
      <c r="SOF6" s="384"/>
      <c r="SOG6" s="384"/>
      <c r="SOH6" s="384"/>
      <c r="SOI6" s="384"/>
      <c r="SOJ6" s="384"/>
      <c r="SOK6" s="384"/>
      <c r="SOL6" s="384"/>
      <c r="SOM6" s="384"/>
      <c r="SON6" s="384"/>
      <c r="SOO6" s="384"/>
      <c r="SOP6" s="384"/>
      <c r="SOQ6" s="384"/>
      <c r="SOR6" s="384"/>
      <c r="SOS6" s="384"/>
      <c r="SOT6" s="384"/>
      <c r="SOU6" s="384"/>
      <c r="SOV6" s="384"/>
      <c r="SOW6" s="384"/>
      <c r="SOX6" s="384"/>
      <c r="SOY6" s="384"/>
      <c r="SOZ6" s="384"/>
      <c r="SPA6" s="384"/>
      <c r="SPB6" s="384"/>
      <c r="SPC6" s="384"/>
      <c r="SPD6" s="384"/>
      <c r="SPE6" s="384"/>
      <c r="SPF6" s="384"/>
      <c r="SPG6" s="384"/>
      <c r="SPH6" s="384"/>
      <c r="SPI6" s="384"/>
      <c r="SPJ6" s="384"/>
      <c r="SPK6" s="384"/>
      <c r="SPL6" s="384"/>
      <c r="SPM6" s="384"/>
      <c r="SPN6" s="384"/>
      <c r="SPO6" s="384"/>
      <c r="SPP6" s="384"/>
      <c r="SPQ6" s="384"/>
      <c r="SPR6" s="384"/>
      <c r="SPS6" s="384"/>
      <c r="SPT6" s="384"/>
      <c r="SPU6" s="384"/>
      <c r="SPV6" s="384"/>
      <c r="SPW6" s="384"/>
      <c r="SPX6" s="384"/>
      <c r="SPY6" s="384"/>
      <c r="SPZ6" s="384"/>
      <c r="SQA6" s="384"/>
      <c r="SQB6" s="384"/>
      <c r="SQC6" s="384"/>
      <c r="SQD6" s="384"/>
      <c r="SQE6" s="384"/>
      <c r="SQF6" s="384"/>
      <c r="SQG6" s="384"/>
      <c r="SQH6" s="384"/>
      <c r="SQI6" s="384"/>
      <c r="SQJ6" s="384"/>
      <c r="SQK6" s="384"/>
      <c r="SQL6" s="384"/>
      <c r="SQM6" s="384"/>
      <c r="SQN6" s="384"/>
      <c r="SQO6" s="384"/>
      <c r="SQP6" s="384"/>
      <c r="SQQ6" s="384"/>
      <c r="SQR6" s="384"/>
      <c r="SQS6" s="384"/>
      <c r="SQT6" s="384"/>
      <c r="SQU6" s="384"/>
      <c r="SQV6" s="384"/>
      <c r="SQW6" s="384"/>
      <c r="SQX6" s="384"/>
      <c r="SQY6" s="384"/>
      <c r="SQZ6" s="384"/>
      <c r="SRA6" s="384"/>
      <c r="SRB6" s="384"/>
      <c r="SRC6" s="384"/>
      <c r="SRD6" s="384"/>
      <c r="SRE6" s="384"/>
      <c r="SRF6" s="384"/>
      <c r="SRG6" s="384"/>
      <c r="SRH6" s="384"/>
      <c r="SRI6" s="384"/>
      <c r="SRJ6" s="384"/>
      <c r="SRK6" s="384"/>
      <c r="SRL6" s="384"/>
      <c r="SRM6" s="384"/>
      <c r="SRN6" s="384"/>
      <c r="SRO6" s="384"/>
      <c r="SRP6" s="384"/>
      <c r="SRQ6" s="384"/>
      <c r="SRR6" s="384"/>
      <c r="SRS6" s="384"/>
      <c r="SRT6" s="384"/>
      <c r="SRU6" s="384"/>
      <c r="SRV6" s="384"/>
      <c r="SRW6" s="384"/>
      <c r="SRX6" s="384"/>
      <c r="SRY6" s="384"/>
      <c r="SRZ6" s="384"/>
      <c r="SSA6" s="384"/>
      <c r="SSB6" s="384"/>
      <c r="SSC6" s="384"/>
      <c r="SSD6" s="384"/>
      <c r="SSE6" s="384"/>
      <c r="SSF6" s="384"/>
      <c r="SSG6" s="384"/>
      <c r="SSH6" s="384"/>
      <c r="SSI6" s="384"/>
      <c r="SSJ6" s="384"/>
      <c r="SSK6" s="384"/>
      <c r="SSL6" s="384"/>
      <c r="SSM6" s="384"/>
      <c r="SSN6" s="384"/>
      <c r="SSO6" s="384"/>
      <c r="SSP6" s="384"/>
      <c r="SSQ6" s="384"/>
      <c r="SSR6" s="384"/>
      <c r="SSS6" s="384"/>
      <c r="SST6" s="384"/>
      <c r="SSU6" s="384"/>
      <c r="SSV6" s="384"/>
      <c r="SSW6" s="384"/>
      <c r="SSX6" s="384"/>
      <c r="SSY6" s="384"/>
      <c r="SSZ6" s="384"/>
      <c r="STA6" s="384"/>
      <c r="STB6" s="384"/>
      <c r="STC6" s="384"/>
      <c r="STD6" s="384"/>
      <c r="STE6" s="384"/>
      <c r="STF6" s="384"/>
      <c r="STG6" s="384"/>
      <c r="STH6" s="384"/>
      <c r="STI6" s="384"/>
      <c r="STJ6" s="384"/>
      <c r="STK6" s="384"/>
      <c r="STL6" s="384"/>
      <c r="STM6" s="384"/>
      <c r="STN6" s="384"/>
      <c r="STO6" s="384"/>
      <c r="STP6" s="384"/>
      <c r="STQ6" s="384"/>
      <c r="STR6" s="384"/>
      <c r="STS6" s="384"/>
      <c r="STT6" s="384"/>
      <c r="STU6" s="384"/>
      <c r="STV6" s="384"/>
      <c r="STW6" s="384"/>
      <c r="STX6" s="384"/>
      <c r="STY6" s="384"/>
      <c r="STZ6" s="384"/>
      <c r="SUA6" s="384"/>
      <c r="SUB6" s="384"/>
      <c r="SUC6" s="384"/>
      <c r="SUD6" s="384"/>
      <c r="SUE6" s="384"/>
      <c r="SUF6" s="384"/>
      <c r="SUG6" s="384"/>
      <c r="SUH6" s="384"/>
      <c r="SUI6" s="384"/>
      <c r="SUJ6" s="384"/>
      <c r="SUK6" s="384"/>
      <c r="SUL6" s="384"/>
      <c r="SUM6" s="384"/>
      <c r="SUN6" s="384"/>
      <c r="SUO6" s="384"/>
      <c r="SUP6" s="384"/>
      <c r="SUQ6" s="384"/>
      <c r="SUR6" s="384"/>
      <c r="SUS6" s="384"/>
      <c r="SUT6" s="384"/>
      <c r="SUU6" s="384"/>
      <c r="SUV6" s="384"/>
      <c r="SUW6" s="384"/>
      <c r="SUX6" s="384"/>
      <c r="SUY6" s="384"/>
      <c r="SUZ6" s="384"/>
      <c r="SVA6" s="384"/>
      <c r="SVB6" s="384"/>
      <c r="SVC6" s="384"/>
      <c r="SVD6" s="384"/>
      <c r="SVE6" s="384"/>
      <c r="SVF6" s="384"/>
      <c r="SVG6" s="384"/>
      <c r="SVH6" s="384"/>
      <c r="SVI6" s="384"/>
      <c r="SVJ6" s="384"/>
      <c r="SVK6" s="384"/>
      <c r="SVL6" s="384"/>
      <c r="SVM6" s="384"/>
      <c r="SVN6" s="384"/>
      <c r="SVO6" s="384"/>
      <c r="SVP6" s="384"/>
      <c r="SVQ6" s="384"/>
      <c r="SVR6" s="384"/>
      <c r="SVS6" s="384"/>
      <c r="SVT6" s="384"/>
      <c r="SVU6" s="384"/>
      <c r="SVV6" s="384"/>
      <c r="SVW6" s="384"/>
      <c r="SVX6" s="384"/>
      <c r="SVY6" s="384"/>
      <c r="SVZ6" s="384"/>
      <c r="SWA6" s="384"/>
      <c r="SWB6" s="384"/>
      <c r="SWC6" s="384"/>
      <c r="SWD6" s="384"/>
      <c r="SWE6" s="384"/>
      <c r="SWF6" s="384"/>
      <c r="SWG6" s="384"/>
      <c r="SWH6" s="384"/>
      <c r="SWI6" s="384"/>
      <c r="SWJ6" s="384"/>
      <c r="SWK6" s="384"/>
      <c r="SWL6" s="384"/>
      <c r="SWM6" s="384"/>
      <c r="SWN6" s="384"/>
      <c r="SWO6" s="384"/>
      <c r="SWP6" s="384"/>
      <c r="SWQ6" s="384"/>
      <c r="SWR6" s="384"/>
      <c r="SWS6" s="384"/>
      <c r="SWT6" s="384"/>
      <c r="SWU6" s="384"/>
      <c r="SWV6" s="384"/>
      <c r="SWW6" s="384"/>
      <c r="SWX6" s="384"/>
      <c r="SWY6" s="384"/>
      <c r="SWZ6" s="384"/>
      <c r="SXA6" s="384"/>
      <c r="SXB6" s="384"/>
      <c r="SXC6" s="384"/>
      <c r="SXD6" s="384"/>
      <c r="SXE6" s="384"/>
      <c r="SXF6" s="384"/>
      <c r="SXG6" s="384"/>
      <c r="SXH6" s="384"/>
      <c r="SXI6" s="384"/>
      <c r="SXJ6" s="384"/>
      <c r="SXK6" s="384"/>
      <c r="SXL6" s="384"/>
      <c r="SXM6" s="384"/>
      <c r="SXN6" s="384"/>
      <c r="SXO6" s="384"/>
      <c r="SXP6" s="384"/>
      <c r="SXQ6" s="384"/>
      <c r="SXR6" s="384"/>
      <c r="SXS6" s="384"/>
      <c r="SXT6" s="384"/>
      <c r="SXU6" s="384"/>
      <c r="SXV6" s="384"/>
      <c r="SXW6" s="384"/>
      <c r="SXX6" s="384"/>
      <c r="SXY6" s="384"/>
      <c r="SXZ6" s="384"/>
      <c r="SYA6" s="384"/>
      <c r="SYB6" s="384"/>
      <c r="SYC6" s="384"/>
      <c r="SYD6" s="384"/>
      <c r="SYE6" s="384"/>
      <c r="SYF6" s="384"/>
      <c r="SYG6" s="384"/>
      <c r="SYH6" s="384"/>
      <c r="SYI6" s="384"/>
      <c r="SYJ6" s="384"/>
      <c r="SYK6" s="384"/>
      <c r="SYL6" s="384"/>
      <c r="SYM6" s="384"/>
      <c r="SYN6" s="384"/>
      <c r="SYO6" s="384"/>
      <c r="SYP6" s="384"/>
      <c r="SYQ6" s="384"/>
      <c r="SYR6" s="384"/>
      <c r="SYS6" s="384"/>
      <c r="SYT6" s="384"/>
      <c r="SYU6" s="384"/>
      <c r="SYV6" s="384"/>
      <c r="SYW6" s="384"/>
      <c r="SYX6" s="384"/>
      <c r="SYY6" s="384"/>
      <c r="SYZ6" s="384"/>
      <c r="SZA6" s="384"/>
      <c r="SZB6" s="384"/>
      <c r="SZC6" s="384"/>
      <c r="SZD6" s="384"/>
      <c r="SZE6" s="384"/>
      <c r="SZF6" s="384"/>
      <c r="SZG6" s="384"/>
      <c r="SZH6" s="384"/>
      <c r="SZI6" s="384"/>
      <c r="SZJ6" s="384"/>
      <c r="SZK6" s="384"/>
      <c r="SZL6" s="384"/>
      <c r="SZM6" s="384"/>
      <c r="SZN6" s="384"/>
      <c r="SZO6" s="384"/>
      <c r="SZP6" s="384"/>
      <c r="SZQ6" s="384"/>
      <c r="SZR6" s="384"/>
      <c r="SZS6" s="384"/>
      <c r="SZT6" s="384"/>
      <c r="SZU6" s="384"/>
      <c r="SZV6" s="384"/>
      <c r="SZW6" s="384"/>
      <c r="SZX6" s="384"/>
      <c r="SZY6" s="384"/>
      <c r="SZZ6" s="384"/>
      <c r="TAA6" s="384"/>
      <c r="TAB6" s="384"/>
      <c r="TAC6" s="384"/>
      <c r="TAD6" s="384"/>
      <c r="TAE6" s="384"/>
      <c r="TAF6" s="384"/>
      <c r="TAG6" s="384"/>
      <c r="TAH6" s="384"/>
      <c r="TAI6" s="384"/>
      <c r="TAJ6" s="384"/>
      <c r="TAK6" s="384"/>
      <c r="TAL6" s="384"/>
      <c r="TAM6" s="384"/>
      <c r="TAN6" s="384"/>
      <c r="TAO6" s="384"/>
      <c r="TAP6" s="384"/>
      <c r="TAQ6" s="384"/>
      <c r="TAR6" s="384"/>
      <c r="TAS6" s="384"/>
      <c r="TAT6" s="384"/>
      <c r="TAU6" s="384"/>
      <c r="TAV6" s="384"/>
      <c r="TAW6" s="384"/>
      <c r="TAX6" s="384"/>
      <c r="TAY6" s="384"/>
      <c r="TAZ6" s="384"/>
      <c r="TBA6" s="384"/>
      <c r="TBB6" s="384"/>
      <c r="TBC6" s="384"/>
      <c r="TBD6" s="384"/>
      <c r="TBE6" s="384"/>
      <c r="TBF6" s="384"/>
      <c r="TBG6" s="384"/>
      <c r="TBH6" s="384"/>
      <c r="TBI6" s="384"/>
      <c r="TBJ6" s="384"/>
      <c r="TBK6" s="384"/>
      <c r="TBL6" s="384"/>
      <c r="TBM6" s="384"/>
      <c r="TBN6" s="384"/>
      <c r="TBO6" s="384"/>
      <c r="TBP6" s="384"/>
      <c r="TBQ6" s="384"/>
      <c r="TBR6" s="384"/>
      <c r="TBS6" s="384"/>
      <c r="TBT6" s="384"/>
      <c r="TBU6" s="384"/>
      <c r="TBV6" s="384"/>
      <c r="TBW6" s="384"/>
      <c r="TBX6" s="384"/>
      <c r="TBY6" s="384"/>
      <c r="TBZ6" s="384"/>
      <c r="TCA6" s="384"/>
      <c r="TCB6" s="384"/>
      <c r="TCC6" s="384"/>
      <c r="TCD6" s="384"/>
      <c r="TCE6" s="384"/>
      <c r="TCF6" s="384"/>
      <c r="TCG6" s="384"/>
      <c r="TCH6" s="384"/>
      <c r="TCI6" s="384"/>
      <c r="TCJ6" s="384"/>
      <c r="TCK6" s="384"/>
      <c r="TCL6" s="384"/>
      <c r="TCM6" s="384"/>
      <c r="TCN6" s="384"/>
      <c r="TCO6" s="384"/>
      <c r="TCP6" s="384"/>
      <c r="TCQ6" s="384"/>
      <c r="TCR6" s="384"/>
      <c r="TCS6" s="384"/>
      <c r="TCT6" s="384"/>
      <c r="TCU6" s="384"/>
      <c r="TCV6" s="384"/>
      <c r="TCW6" s="384"/>
      <c r="TCX6" s="384"/>
      <c r="TCY6" s="384"/>
      <c r="TCZ6" s="384"/>
      <c r="TDA6" s="384"/>
      <c r="TDB6" s="384"/>
      <c r="TDC6" s="384"/>
      <c r="TDD6" s="384"/>
      <c r="TDE6" s="384"/>
      <c r="TDF6" s="384"/>
      <c r="TDG6" s="384"/>
      <c r="TDH6" s="384"/>
      <c r="TDI6" s="384"/>
      <c r="TDJ6" s="384"/>
      <c r="TDK6" s="384"/>
      <c r="TDL6" s="384"/>
      <c r="TDM6" s="384"/>
      <c r="TDN6" s="384"/>
      <c r="TDO6" s="384"/>
      <c r="TDP6" s="384"/>
      <c r="TDQ6" s="384"/>
      <c r="TDR6" s="384"/>
      <c r="TDS6" s="384"/>
      <c r="TDT6" s="384"/>
      <c r="TDU6" s="384"/>
      <c r="TDV6" s="384"/>
      <c r="TDW6" s="384"/>
      <c r="TDX6" s="384"/>
      <c r="TDY6" s="384"/>
      <c r="TDZ6" s="384"/>
      <c r="TEA6" s="384"/>
      <c r="TEB6" s="384"/>
      <c r="TEC6" s="384"/>
      <c r="TED6" s="384"/>
      <c r="TEE6" s="384"/>
      <c r="TEF6" s="384"/>
      <c r="TEG6" s="384"/>
      <c r="TEH6" s="384"/>
      <c r="TEI6" s="384"/>
      <c r="TEJ6" s="384"/>
      <c r="TEK6" s="384"/>
      <c r="TEL6" s="384"/>
      <c r="TEM6" s="384"/>
      <c r="TEN6" s="384"/>
      <c r="TEO6" s="384"/>
      <c r="TEP6" s="384"/>
      <c r="TEQ6" s="384"/>
      <c r="TER6" s="384"/>
      <c r="TES6" s="384"/>
      <c r="TET6" s="384"/>
      <c r="TEU6" s="384"/>
      <c r="TEV6" s="384"/>
      <c r="TEW6" s="384"/>
      <c r="TEX6" s="384"/>
      <c r="TEY6" s="384"/>
      <c r="TEZ6" s="384"/>
      <c r="TFA6" s="384"/>
      <c r="TFB6" s="384"/>
      <c r="TFC6" s="384"/>
      <c r="TFD6" s="384"/>
      <c r="TFE6" s="384"/>
      <c r="TFF6" s="384"/>
      <c r="TFG6" s="384"/>
      <c r="TFH6" s="384"/>
      <c r="TFI6" s="384"/>
      <c r="TFJ6" s="384"/>
      <c r="TFK6" s="384"/>
      <c r="TFL6" s="384"/>
      <c r="TFM6" s="384"/>
      <c r="TFN6" s="384"/>
      <c r="TFO6" s="384"/>
      <c r="TFP6" s="384"/>
      <c r="TFQ6" s="384"/>
      <c r="TFR6" s="384"/>
      <c r="TFS6" s="384"/>
      <c r="TFT6" s="384"/>
      <c r="TFU6" s="384"/>
      <c r="TFV6" s="384"/>
      <c r="TFW6" s="384"/>
      <c r="TFX6" s="384"/>
      <c r="TFY6" s="384"/>
      <c r="TFZ6" s="384"/>
      <c r="TGA6" s="384"/>
      <c r="TGB6" s="384"/>
      <c r="TGC6" s="384"/>
      <c r="TGD6" s="384"/>
      <c r="TGE6" s="384"/>
      <c r="TGF6" s="384"/>
      <c r="TGG6" s="384"/>
      <c r="TGH6" s="384"/>
      <c r="TGI6" s="384"/>
      <c r="TGJ6" s="384"/>
      <c r="TGK6" s="384"/>
      <c r="TGL6" s="384"/>
      <c r="TGM6" s="384"/>
      <c r="TGN6" s="384"/>
      <c r="TGO6" s="384"/>
      <c r="TGP6" s="384"/>
      <c r="TGQ6" s="384"/>
      <c r="TGR6" s="384"/>
      <c r="TGS6" s="384"/>
      <c r="TGT6" s="384"/>
      <c r="TGU6" s="384"/>
      <c r="TGV6" s="384"/>
      <c r="TGW6" s="384"/>
      <c r="TGX6" s="384"/>
      <c r="TGY6" s="384"/>
      <c r="TGZ6" s="384"/>
      <c r="THA6" s="384"/>
      <c r="THB6" s="384"/>
      <c r="THC6" s="384"/>
      <c r="THD6" s="384"/>
      <c r="THE6" s="384"/>
      <c r="THF6" s="384"/>
      <c r="THG6" s="384"/>
      <c r="THH6" s="384"/>
      <c r="THI6" s="384"/>
      <c r="THJ6" s="384"/>
      <c r="THK6" s="384"/>
      <c r="THL6" s="384"/>
      <c r="THM6" s="384"/>
      <c r="THN6" s="384"/>
      <c r="THO6" s="384"/>
      <c r="THP6" s="384"/>
      <c r="THQ6" s="384"/>
      <c r="THR6" s="384"/>
      <c r="THS6" s="384"/>
      <c r="THT6" s="384"/>
      <c r="THU6" s="384"/>
      <c r="THV6" s="384"/>
      <c r="THW6" s="384"/>
      <c r="THX6" s="384"/>
      <c r="THY6" s="384"/>
      <c r="THZ6" s="384"/>
      <c r="TIA6" s="384"/>
      <c r="TIB6" s="384"/>
      <c r="TIC6" s="384"/>
      <c r="TID6" s="384"/>
      <c r="TIE6" s="384"/>
      <c r="TIF6" s="384"/>
      <c r="TIG6" s="384"/>
      <c r="TIH6" s="384"/>
      <c r="TII6" s="384"/>
      <c r="TIJ6" s="384"/>
      <c r="TIK6" s="384"/>
      <c r="TIL6" s="384"/>
      <c r="TIM6" s="384"/>
      <c r="TIN6" s="384"/>
      <c r="TIO6" s="384"/>
      <c r="TIP6" s="384"/>
      <c r="TIQ6" s="384"/>
      <c r="TIR6" s="384"/>
      <c r="TIS6" s="384"/>
      <c r="TIT6" s="384"/>
      <c r="TIU6" s="384"/>
      <c r="TIV6" s="384"/>
      <c r="TIW6" s="384"/>
      <c r="TIX6" s="384"/>
      <c r="TIY6" s="384"/>
      <c r="TIZ6" s="384"/>
      <c r="TJA6" s="384"/>
      <c r="TJB6" s="384"/>
      <c r="TJC6" s="384"/>
      <c r="TJD6" s="384"/>
      <c r="TJE6" s="384"/>
      <c r="TJF6" s="384"/>
      <c r="TJG6" s="384"/>
      <c r="TJH6" s="384"/>
      <c r="TJI6" s="384"/>
      <c r="TJJ6" s="384"/>
      <c r="TJK6" s="384"/>
      <c r="TJL6" s="384"/>
      <c r="TJM6" s="384"/>
      <c r="TJN6" s="384"/>
      <c r="TJO6" s="384"/>
      <c r="TJP6" s="384"/>
      <c r="TJQ6" s="384"/>
      <c r="TJR6" s="384"/>
      <c r="TJS6" s="384"/>
      <c r="TJT6" s="384"/>
      <c r="TJU6" s="384"/>
      <c r="TJV6" s="384"/>
      <c r="TJW6" s="384"/>
      <c r="TJX6" s="384"/>
      <c r="TJY6" s="384"/>
      <c r="TJZ6" s="384"/>
      <c r="TKA6" s="384"/>
      <c r="TKB6" s="384"/>
      <c r="TKC6" s="384"/>
      <c r="TKD6" s="384"/>
      <c r="TKE6" s="384"/>
      <c r="TKF6" s="384"/>
      <c r="TKG6" s="384"/>
      <c r="TKH6" s="384"/>
      <c r="TKI6" s="384"/>
      <c r="TKJ6" s="384"/>
      <c r="TKK6" s="384"/>
      <c r="TKL6" s="384"/>
      <c r="TKM6" s="384"/>
      <c r="TKN6" s="384"/>
      <c r="TKO6" s="384"/>
      <c r="TKP6" s="384"/>
      <c r="TKQ6" s="384"/>
      <c r="TKR6" s="384"/>
      <c r="TKS6" s="384"/>
      <c r="TKT6" s="384"/>
      <c r="TKU6" s="384"/>
      <c r="TKV6" s="384"/>
      <c r="TKW6" s="384"/>
      <c r="TKX6" s="384"/>
      <c r="TKY6" s="384"/>
      <c r="TKZ6" s="384"/>
      <c r="TLA6" s="384"/>
      <c r="TLB6" s="384"/>
      <c r="TLC6" s="384"/>
      <c r="TLD6" s="384"/>
      <c r="TLE6" s="384"/>
      <c r="TLF6" s="384"/>
      <c r="TLG6" s="384"/>
      <c r="TLH6" s="384"/>
      <c r="TLI6" s="384"/>
      <c r="TLJ6" s="384"/>
      <c r="TLK6" s="384"/>
      <c r="TLL6" s="384"/>
      <c r="TLM6" s="384"/>
      <c r="TLN6" s="384"/>
      <c r="TLO6" s="384"/>
      <c r="TLP6" s="384"/>
      <c r="TLQ6" s="384"/>
      <c r="TLR6" s="384"/>
      <c r="TLS6" s="384"/>
      <c r="TLT6" s="384"/>
      <c r="TLU6" s="384"/>
      <c r="TLV6" s="384"/>
      <c r="TLW6" s="384"/>
      <c r="TLX6" s="384"/>
      <c r="TLY6" s="384"/>
      <c r="TLZ6" s="384"/>
      <c r="TMA6" s="384"/>
      <c r="TMB6" s="384"/>
      <c r="TMC6" s="384"/>
      <c r="TMD6" s="384"/>
      <c r="TME6" s="384"/>
      <c r="TMF6" s="384"/>
      <c r="TMG6" s="384"/>
      <c r="TMH6" s="384"/>
      <c r="TMI6" s="384"/>
      <c r="TMJ6" s="384"/>
      <c r="TMK6" s="384"/>
      <c r="TML6" s="384"/>
      <c r="TMM6" s="384"/>
      <c r="TMN6" s="384"/>
      <c r="TMO6" s="384"/>
      <c r="TMP6" s="384"/>
      <c r="TMQ6" s="384"/>
      <c r="TMR6" s="384"/>
      <c r="TMS6" s="384"/>
      <c r="TMT6" s="384"/>
      <c r="TMU6" s="384"/>
      <c r="TMV6" s="384"/>
      <c r="TMW6" s="384"/>
      <c r="TMX6" s="384"/>
      <c r="TMY6" s="384"/>
      <c r="TMZ6" s="384"/>
      <c r="TNA6" s="384"/>
      <c r="TNB6" s="384"/>
      <c r="TNC6" s="384"/>
      <c r="TND6" s="384"/>
      <c r="TNE6" s="384"/>
      <c r="TNF6" s="384"/>
      <c r="TNG6" s="384"/>
      <c r="TNH6" s="384"/>
      <c r="TNI6" s="384"/>
      <c r="TNJ6" s="384"/>
      <c r="TNK6" s="384"/>
      <c r="TNL6" s="384"/>
      <c r="TNM6" s="384"/>
      <c r="TNN6" s="384"/>
      <c r="TNO6" s="384"/>
      <c r="TNP6" s="384"/>
      <c r="TNQ6" s="384"/>
      <c r="TNR6" s="384"/>
      <c r="TNS6" s="384"/>
      <c r="TNT6" s="384"/>
      <c r="TNU6" s="384"/>
      <c r="TNV6" s="384"/>
      <c r="TNW6" s="384"/>
      <c r="TNX6" s="384"/>
      <c r="TNY6" s="384"/>
      <c r="TNZ6" s="384"/>
      <c r="TOA6" s="384"/>
      <c r="TOB6" s="384"/>
      <c r="TOC6" s="384"/>
      <c r="TOD6" s="384"/>
      <c r="TOE6" s="384"/>
      <c r="TOF6" s="384"/>
      <c r="TOG6" s="384"/>
      <c r="TOH6" s="384"/>
      <c r="TOI6" s="384"/>
      <c r="TOJ6" s="384"/>
      <c r="TOK6" s="384"/>
      <c r="TOL6" s="384"/>
      <c r="TOM6" s="384"/>
      <c r="TON6" s="384"/>
      <c r="TOO6" s="384"/>
      <c r="TOP6" s="384"/>
      <c r="TOQ6" s="384"/>
      <c r="TOR6" s="384"/>
      <c r="TOS6" s="384"/>
      <c r="TOT6" s="384"/>
      <c r="TOU6" s="384"/>
      <c r="TOV6" s="384"/>
      <c r="TOW6" s="384"/>
      <c r="TOX6" s="384"/>
      <c r="TOY6" s="384"/>
      <c r="TOZ6" s="384"/>
      <c r="TPA6" s="384"/>
      <c r="TPB6" s="384"/>
      <c r="TPC6" s="384"/>
      <c r="TPD6" s="384"/>
      <c r="TPE6" s="384"/>
      <c r="TPF6" s="384"/>
      <c r="TPG6" s="384"/>
      <c r="TPH6" s="384"/>
      <c r="TPI6" s="384"/>
      <c r="TPJ6" s="384"/>
      <c r="TPK6" s="384"/>
      <c r="TPL6" s="384"/>
      <c r="TPM6" s="384"/>
      <c r="TPN6" s="384"/>
      <c r="TPO6" s="384"/>
      <c r="TPP6" s="384"/>
      <c r="TPQ6" s="384"/>
      <c r="TPR6" s="384"/>
      <c r="TPS6" s="384"/>
      <c r="TPT6" s="384"/>
      <c r="TPU6" s="384"/>
      <c r="TPV6" s="384"/>
      <c r="TPW6" s="384"/>
      <c r="TPX6" s="384"/>
      <c r="TPY6" s="384"/>
      <c r="TPZ6" s="384"/>
      <c r="TQA6" s="384"/>
      <c r="TQB6" s="384"/>
      <c r="TQC6" s="384"/>
      <c r="TQD6" s="384"/>
      <c r="TQE6" s="384"/>
      <c r="TQF6" s="384"/>
      <c r="TQG6" s="384"/>
      <c r="TQH6" s="384"/>
      <c r="TQI6" s="384"/>
      <c r="TQJ6" s="384"/>
      <c r="TQK6" s="384"/>
      <c r="TQL6" s="384"/>
      <c r="TQM6" s="384"/>
      <c r="TQN6" s="384"/>
      <c r="TQO6" s="384"/>
      <c r="TQP6" s="384"/>
      <c r="TQQ6" s="384"/>
      <c r="TQR6" s="384"/>
      <c r="TQS6" s="384"/>
      <c r="TQT6" s="384"/>
      <c r="TQU6" s="384"/>
      <c r="TQV6" s="384"/>
      <c r="TQW6" s="384"/>
      <c r="TQX6" s="384"/>
      <c r="TQY6" s="384"/>
      <c r="TQZ6" s="384"/>
      <c r="TRA6" s="384"/>
      <c r="TRB6" s="384"/>
      <c r="TRC6" s="384"/>
      <c r="TRD6" s="384"/>
      <c r="TRE6" s="384"/>
      <c r="TRF6" s="384"/>
      <c r="TRG6" s="384"/>
      <c r="TRH6" s="384"/>
      <c r="TRI6" s="384"/>
      <c r="TRJ6" s="384"/>
      <c r="TRK6" s="384"/>
      <c r="TRL6" s="384"/>
      <c r="TRM6" s="384"/>
      <c r="TRN6" s="384"/>
      <c r="TRO6" s="384"/>
      <c r="TRP6" s="384"/>
      <c r="TRQ6" s="384"/>
      <c r="TRR6" s="384"/>
      <c r="TRS6" s="384"/>
      <c r="TRT6" s="384"/>
      <c r="TRU6" s="384"/>
      <c r="TRV6" s="384"/>
      <c r="TRW6" s="384"/>
      <c r="TRX6" s="384"/>
      <c r="TRY6" s="384"/>
      <c r="TRZ6" s="384"/>
      <c r="TSA6" s="384"/>
      <c r="TSB6" s="384"/>
      <c r="TSC6" s="384"/>
      <c r="TSD6" s="384"/>
      <c r="TSE6" s="384"/>
      <c r="TSF6" s="384"/>
      <c r="TSG6" s="384"/>
      <c r="TSH6" s="384"/>
      <c r="TSI6" s="384"/>
      <c r="TSJ6" s="384"/>
      <c r="TSK6" s="384"/>
      <c r="TSL6" s="384"/>
      <c r="TSM6" s="384"/>
      <c r="TSN6" s="384"/>
      <c r="TSO6" s="384"/>
      <c r="TSP6" s="384"/>
      <c r="TSQ6" s="384"/>
      <c r="TSR6" s="384"/>
      <c r="TSS6" s="384"/>
      <c r="TST6" s="384"/>
      <c r="TSU6" s="384"/>
      <c r="TSV6" s="384"/>
      <c r="TSW6" s="384"/>
      <c r="TSX6" s="384"/>
      <c r="TSY6" s="384"/>
      <c r="TSZ6" s="384"/>
      <c r="TTA6" s="384"/>
      <c r="TTB6" s="384"/>
      <c r="TTC6" s="384"/>
      <c r="TTD6" s="384"/>
      <c r="TTE6" s="384"/>
      <c r="TTF6" s="384"/>
      <c r="TTG6" s="384"/>
      <c r="TTH6" s="384"/>
      <c r="TTI6" s="384"/>
      <c r="TTJ6" s="384"/>
      <c r="TTK6" s="384"/>
      <c r="TTL6" s="384"/>
      <c r="TTM6" s="384"/>
      <c r="TTN6" s="384"/>
      <c r="TTO6" s="384"/>
      <c r="TTP6" s="384"/>
      <c r="TTQ6" s="384"/>
      <c r="TTR6" s="384"/>
      <c r="TTS6" s="384"/>
      <c r="TTT6" s="384"/>
      <c r="TTU6" s="384"/>
      <c r="TTV6" s="384"/>
      <c r="TTW6" s="384"/>
      <c r="TTX6" s="384"/>
      <c r="TTY6" s="384"/>
      <c r="TTZ6" s="384"/>
      <c r="TUA6" s="384"/>
      <c r="TUB6" s="384"/>
      <c r="TUC6" s="384"/>
      <c r="TUD6" s="384"/>
      <c r="TUE6" s="384"/>
      <c r="TUF6" s="384"/>
      <c r="TUG6" s="384"/>
      <c r="TUH6" s="384"/>
      <c r="TUI6" s="384"/>
      <c r="TUJ6" s="384"/>
      <c r="TUK6" s="384"/>
      <c r="TUL6" s="384"/>
      <c r="TUM6" s="384"/>
      <c r="TUN6" s="384"/>
      <c r="TUO6" s="384"/>
      <c r="TUP6" s="384"/>
      <c r="TUQ6" s="384"/>
      <c r="TUR6" s="384"/>
      <c r="TUS6" s="384"/>
      <c r="TUT6" s="384"/>
      <c r="TUU6" s="384"/>
      <c r="TUV6" s="384"/>
      <c r="TUW6" s="384"/>
      <c r="TUX6" s="384"/>
      <c r="TUY6" s="384"/>
      <c r="TUZ6" s="384"/>
      <c r="TVA6" s="384"/>
      <c r="TVB6" s="384"/>
      <c r="TVC6" s="384"/>
      <c r="TVD6" s="384"/>
      <c r="TVE6" s="384"/>
      <c r="TVF6" s="384"/>
      <c r="TVG6" s="384"/>
      <c r="TVH6" s="384"/>
      <c r="TVI6" s="384"/>
      <c r="TVJ6" s="384"/>
      <c r="TVK6" s="384"/>
      <c r="TVL6" s="384"/>
      <c r="TVM6" s="384"/>
      <c r="TVN6" s="384"/>
      <c r="TVO6" s="384"/>
      <c r="TVP6" s="384"/>
      <c r="TVQ6" s="384"/>
      <c r="TVR6" s="384"/>
      <c r="TVS6" s="384"/>
      <c r="TVT6" s="384"/>
      <c r="TVU6" s="384"/>
      <c r="TVV6" s="384"/>
      <c r="TVW6" s="384"/>
      <c r="TVX6" s="384"/>
      <c r="TVY6" s="384"/>
      <c r="TVZ6" s="384"/>
      <c r="TWA6" s="384"/>
      <c r="TWB6" s="384"/>
      <c r="TWC6" s="384"/>
      <c r="TWD6" s="384"/>
      <c r="TWE6" s="384"/>
      <c r="TWF6" s="384"/>
      <c r="TWG6" s="384"/>
      <c r="TWH6" s="384"/>
      <c r="TWI6" s="384"/>
      <c r="TWJ6" s="384"/>
      <c r="TWK6" s="384"/>
      <c r="TWL6" s="384"/>
      <c r="TWM6" s="384"/>
      <c r="TWN6" s="384"/>
      <c r="TWO6" s="384"/>
      <c r="TWP6" s="384"/>
      <c r="TWQ6" s="384"/>
      <c r="TWR6" s="384"/>
      <c r="TWS6" s="384"/>
      <c r="TWT6" s="384"/>
      <c r="TWU6" s="384"/>
      <c r="TWV6" s="384"/>
      <c r="TWW6" s="384"/>
      <c r="TWX6" s="384"/>
      <c r="TWY6" s="384"/>
      <c r="TWZ6" s="384"/>
      <c r="TXA6" s="384"/>
      <c r="TXB6" s="384"/>
      <c r="TXC6" s="384"/>
      <c r="TXD6" s="384"/>
      <c r="TXE6" s="384"/>
      <c r="TXF6" s="384"/>
      <c r="TXG6" s="384"/>
      <c r="TXH6" s="384"/>
      <c r="TXI6" s="384"/>
      <c r="TXJ6" s="384"/>
      <c r="TXK6" s="384"/>
      <c r="TXL6" s="384"/>
      <c r="TXM6" s="384"/>
      <c r="TXN6" s="384"/>
      <c r="TXO6" s="384"/>
      <c r="TXP6" s="384"/>
      <c r="TXQ6" s="384"/>
      <c r="TXR6" s="384"/>
      <c r="TXS6" s="384"/>
      <c r="TXT6" s="384"/>
      <c r="TXU6" s="384"/>
      <c r="TXV6" s="384"/>
      <c r="TXW6" s="384"/>
      <c r="TXX6" s="384"/>
      <c r="TXY6" s="384"/>
      <c r="TXZ6" s="384"/>
      <c r="TYA6" s="384"/>
      <c r="TYB6" s="384"/>
      <c r="TYC6" s="384"/>
      <c r="TYD6" s="384"/>
      <c r="TYE6" s="384"/>
      <c r="TYF6" s="384"/>
      <c r="TYG6" s="384"/>
      <c r="TYH6" s="384"/>
      <c r="TYI6" s="384"/>
      <c r="TYJ6" s="384"/>
      <c r="TYK6" s="384"/>
      <c r="TYL6" s="384"/>
      <c r="TYM6" s="384"/>
      <c r="TYN6" s="384"/>
      <c r="TYO6" s="384"/>
      <c r="TYP6" s="384"/>
      <c r="TYQ6" s="384"/>
      <c r="TYR6" s="384"/>
      <c r="TYS6" s="384"/>
      <c r="TYT6" s="384"/>
      <c r="TYU6" s="384"/>
      <c r="TYV6" s="384"/>
      <c r="TYW6" s="384"/>
      <c r="TYX6" s="384"/>
      <c r="TYY6" s="384"/>
      <c r="TYZ6" s="384"/>
      <c r="TZA6" s="384"/>
      <c r="TZB6" s="384"/>
      <c r="TZC6" s="384"/>
      <c r="TZD6" s="384"/>
      <c r="TZE6" s="384"/>
      <c r="TZF6" s="384"/>
      <c r="TZG6" s="384"/>
      <c r="TZH6" s="384"/>
      <c r="TZI6" s="384"/>
      <c r="TZJ6" s="384"/>
      <c r="TZK6" s="384"/>
      <c r="TZL6" s="384"/>
      <c r="TZM6" s="384"/>
      <c r="TZN6" s="384"/>
      <c r="TZO6" s="384"/>
      <c r="TZP6" s="384"/>
      <c r="TZQ6" s="384"/>
      <c r="TZR6" s="384"/>
      <c r="TZS6" s="384"/>
      <c r="TZT6" s="384"/>
      <c r="TZU6" s="384"/>
      <c r="TZV6" s="384"/>
      <c r="TZW6" s="384"/>
      <c r="TZX6" s="384"/>
      <c r="TZY6" s="384"/>
      <c r="TZZ6" s="384"/>
      <c r="UAA6" s="384"/>
      <c r="UAB6" s="384"/>
      <c r="UAC6" s="384"/>
      <c r="UAD6" s="384"/>
      <c r="UAE6" s="384"/>
      <c r="UAF6" s="384"/>
      <c r="UAG6" s="384"/>
      <c r="UAH6" s="384"/>
      <c r="UAI6" s="384"/>
      <c r="UAJ6" s="384"/>
      <c r="UAK6" s="384"/>
      <c r="UAL6" s="384"/>
      <c r="UAM6" s="384"/>
      <c r="UAN6" s="384"/>
      <c r="UAO6" s="384"/>
      <c r="UAP6" s="384"/>
      <c r="UAQ6" s="384"/>
      <c r="UAR6" s="384"/>
      <c r="UAS6" s="384"/>
      <c r="UAT6" s="384"/>
      <c r="UAU6" s="384"/>
      <c r="UAV6" s="384"/>
      <c r="UAW6" s="384"/>
      <c r="UAX6" s="384"/>
      <c r="UAY6" s="384"/>
      <c r="UAZ6" s="384"/>
      <c r="UBA6" s="384"/>
      <c r="UBB6" s="384"/>
      <c r="UBC6" s="384"/>
      <c r="UBD6" s="384"/>
      <c r="UBE6" s="384"/>
      <c r="UBF6" s="384"/>
      <c r="UBG6" s="384"/>
      <c r="UBH6" s="384"/>
      <c r="UBI6" s="384"/>
      <c r="UBJ6" s="384"/>
      <c r="UBK6" s="384"/>
      <c r="UBL6" s="384"/>
      <c r="UBM6" s="384"/>
      <c r="UBN6" s="384"/>
      <c r="UBO6" s="384"/>
      <c r="UBP6" s="384"/>
      <c r="UBQ6" s="384"/>
      <c r="UBR6" s="384"/>
      <c r="UBS6" s="384"/>
      <c r="UBT6" s="384"/>
      <c r="UBU6" s="384"/>
      <c r="UBV6" s="384"/>
      <c r="UBW6" s="384"/>
      <c r="UBX6" s="384"/>
      <c r="UBY6" s="384"/>
      <c r="UBZ6" s="384"/>
      <c r="UCA6" s="384"/>
      <c r="UCB6" s="384"/>
      <c r="UCC6" s="384"/>
      <c r="UCD6" s="384"/>
      <c r="UCE6" s="384"/>
      <c r="UCF6" s="384"/>
      <c r="UCG6" s="384"/>
      <c r="UCH6" s="384"/>
      <c r="UCI6" s="384"/>
      <c r="UCJ6" s="384"/>
      <c r="UCK6" s="384"/>
      <c r="UCL6" s="384"/>
      <c r="UCM6" s="384"/>
      <c r="UCN6" s="384"/>
      <c r="UCO6" s="384"/>
      <c r="UCP6" s="384"/>
      <c r="UCQ6" s="384"/>
      <c r="UCR6" s="384"/>
      <c r="UCS6" s="384"/>
      <c r="UCT6" s="384"/>
      <c r="UCU6" s="384"/>
      <c r="UCV6" s="384"/>
      <c r="UCW6" s="384"/>
      <c r="UCX6" s="384"/>
      <c r="UCY6" s="384"/>
      <c r="UCZ6" s="384"/>
      <c r="UDA6" s="384"/>
      <c r="UDB6" s="384"/>
      <c r="UDC6" s="384"/>
      <c r="UDD6" s="384"/>
      <c r="UDE6" s="384"/>
      <c r="UDF6" s="384"/>
      <c r="UDG6" s="384"/>
      <c r="UDH6" s="384"/>
      <c r="UDI6" s="384"/>
      <c r="UDJ6" s="384"/>
      <c r="UDK6" s="384"/>
      <c r="UDL6" s="384"/>
      <c r="UDM6" s="384"/>
      <c r="UDN6" s="384"/>
      <c r="UDO6" s="384"/>
      <c r="UDP6" s="384"/>
      <c r="UDQ6" s="384"/>
      <c r="UDR6" s="384"/>
      <c r="UDS6" s="384"/>
      <c r="UDT6" s="384"/>
      <c r="UDU6" s="384"/>
      <c r="UDV6" s="384"/>
      <c r="UDW6" s="384"/>
      <c r="UDX6" s="384"/>
      <c r="UDY6" s="384"/>
      <c r="UDZ6" s="384"/>
      <c r="UEA6" s="384"/>
      <c r="UEB6" s="384"/>
      <c r="UEC6" s="384"/>
      <c r="UED6" s="384"/>
      <c r="UEE6" s="384"/>
      <c r="UEF6" s="384"/>
      <c r="UEG6" s="384"/>
      <c r="UEH6" s="384"/>
      <c r="UEI6" s="384"/>
      <c r="UEJ6" s="384"/>
      <c r="UEK6" s="384"/>
      <c r="UEL6" s="384"/>
      <c r="UEM6" s="384"/>
      <c r="UEN6" s="384"/>
      <c r="UEO6" s="384"/>
      <c r="UEP6" s="384"/>
      <c r="UEQ6" s="384"/>
      <c r="UER6" s="384"/>
      <c r="UES6" s="384"/>
      <c r="UET6" s="384"/>
      <c r="UEU6" s="384"/>
      <c r="UEV6" s="384"/>
      <c r="UEW6" s="384"/>
      <c r="UEX6" s="384"/>
      <c r="UEY6" s="384"/>
      <c r="UEZ6" s="384"/>
      <c r="UFA6" s="384"/>
      <c r="UFB6" s="384"/>
      <c r="UFC6" s="384"/>
      <c r="UFD6" s="384"/>
      <c r="UFE6" s="384"/>
      <c r="UFF6" s="384"/>
      <c r="UFG6" s="384"/>
      <c r="UFH6" s="384"/>
      <c r="UFI6" s="384"/>
      <c r="UFJ6" s="384"/>
      <c r="UFK6" s="384"/>
      <c r="UFL6" s="384"/>
      <c r="UFM6" s="384"/>
      <c r="UFN6" s="384"/>
      <c r="UFO6" s="384"/>
      <c r="UFP6" s="384"/>
      <c r="UFQ6" s="384"/>
      <c r="UFR6" s="384"/>
      <c r="UFS6" s="384"/>
      <c r="UFT6" s="384"/>
      <c r="UFU6" s="384"/>
      <c r="UFV6" s="384"/>
      <c r="UFW6" s="384"/>
      <c r="UFX6" s="384"/>
      <c r="UFY6" s="384"/>
      <c r="UFZ6" s="384"/>
      <c r="UGA6" s="384"/>
      <c r="UGB6" s="384"/>
      <c r="UGC6" s="384"/>
      <c r="UGD6" s="384"/>
      <c r="UGE6" s="384"/>
      <c r="UGF6" s="384"/>
      <c r="UGG6" s="384"/>
      <c r="UGH6" s="384"/>
      <c r="UGI6" s="384"/>
      <c r="UGJ6" s="384"/>
      <c r="UGK6" s="384"/>
      <c r="UGL6" s="384"/>
      <c r="UGM6" s="384"/>
      <c r="UGN6" s="384"/>
      <c r="UGO6" s="384"/>
      <c r="UGP6" s="384"/>
      <c r="UGQ6" s="384"/>
      <c r="UGR6" s="384"/>
      <c r="UGS6" s="384"/>
      <c r="UGT6" s="384"/>
      <c r="UGU6" s="384"/>
      <c r="UGV6" s="384"/>
      <c r="UGW6" s="384"/>
      <c r="UGX6" s="384"/>
      <c r="UGY6" s="384"/>
      <c r="UGZ6" s="384"/>
      <c r="UHA6" s="384"/>
      <c r="UHB6" s="384"/>
      <c r="UHC6" s="384"/>
      <c r="UHD6" s="384"/>
      <c r="UHE6" s="384"/>
      <c r="UHF6" s="384"/>
      <c r="UHG6" s="384"/>
      <c r="UHH6" s="384"/>
      <c r="UHI6" s="384"/>
      <c r="UHJ6" s="384"/>
      <c r="UHK6" s="384"/>
      <c r="UHL6" s="384"/>
      <c r="UHM6" s="384"/>
      <c r="UHN6" s="384"/>
      <c r="UHO6" s="384"/>
      <c r="UHP6" s="384"/>
      <c r="UHQ6" s="384"/>
      <c r="UHR6" s="384"/>
      <c r="UHS6" s="384"/>
      <c r="UHT6" s="384"/>
      <c r="UHU6" s="384"/>
      <c r="UHV6" s="384"/>
      <c r="UHW6" s="384"/>
      <c r="UHX6" s="384"/>
      <c r="UHY6" s="384"/>
      <c r="UHZ6" s="384"/>
      <c r="UIA6" s="384"/>
      <c r="UIB6" s="384"/>
      <c r="UIC6" s="384"/>
      <c r="UID6" s="384"/>
      <c r="UIE6" s="384"/>
      <c r="UIF6" s="384"/>
      <c r="UIG6" s="384"/>
      <c r="UIH6" s="384"/>
      <c r="UII6" s="384"/>
      <c r="UIJ6" s="384"/>
      <c r="UIK6" s="384"/>
      <c r="UIL6" s="384"/>
      <c r="UIM6" s="384"/>
      <c r="UIN6" s="384"/>
      <c r="UIO6" s="384"/>
      <c r="UIP6" s="384"/>
      <c r="UIQ6" s="384"/>
      <c r="UIR6" s="384"/>
      <c r="UIS6" s="384"/>
      <c r="UIT6" s="384"/>
      <c r="UIU6" s="384"/>
      <c r="UIV6" s="384"/>
      <c r="UIW6" s="384"/>
      <c r="UIX6" s="384"/>
      <c r="UIY6" s="384"/>
      <c r="UIZ6" s="384"/>
      <c r="UJA6" s="384"/>
      <c r="UJB6" s="384"/>
      <c r="UJC6" s="384"/>
      <c r="UJD6" s="384"/>
      <c r="UJE6" s="384"/>
      <c r="UJF6" s="384"/>
      <c r="UJG6" s="384"/>
      <c r="UJH6" s="384"/>
      <c r="UJI6" s="384"/>
      <c r="UJJ6" s="384"/>
      <c r="UJK6" s="384"/>
      <c r="UJL6" s="384"/>
      <c r="UJM6" s="384"/>
      <c r="UJN6" s="384"/>
      <c r="UJO6" s="384"/>
      <c r="UJP6" s="384"/>
      <c r="UJQ6" s="384"/>
      <c r="UJR6" s="384"/>
      <c r="UJS6" s="384"/>
      <c r="UJT6" s="384"/>
      <c r="UJU6" s="384"/>
      <c r="UJV6" s="384"/>
      <c r="UJW6" s="384"/>
      <c r="UJX6" s="384"/>
      <c r="UJY6" s="384"/>
      <c r="UJZ6" s="384"/>
      <c r="UKA6" s="384"/>
      <c r="UKB6" s="384"/>
      <c r="UKC6" s="384"/>
      <c r="UKD6" s="384"/>
      <c r="UKE6" s="384"/>
      <c r="UKF6" s="384"/>
      <c r="UKG6" s="384"/>
      <c r="UKH6" s="384"/>
      <c r="UKI6" s="384"/>
      <c r="UKJ6" s="384"/>
      <c r="UKK6" s="384"/>
      <c r="UKL6" s="384"/>
      <c r="UKM6" s="384"/>
      <c r="UKN6" s="384"/>
      <c r="UKO6" s="384"/>
      <c r="UKP6" s="384"/>
      <c r="UKQ6" s="384"/>
      <c r="UKR6" s="384"/>
      <c r="UKS6" s="384"/>
      <c r="UKT6" s="384"/>
      <c r="UKU6" s="384"/>
      <c r="UKV6" s="384"/>
      <c r="UKW6" s="384"/>
      <c r="UKX6" s="384"/>
      <c r="UKY6" s="384"/>
      <c r="UKZ6" s="384"/>
      <c r="ULA6" s="384"/>
      <c r="ULB6" s="384"/>
      <c r="ULC6" s="384"/>
      <c r="ULD6" s="384"/>
      <c r="ULE6" s="384"/>
      <c r="ULF6" s="384"/>
      <c r="ULG6" s="384"/>
      <c r="ULH6" s="384"/>
      <c r="ULI6" s="384"/>
      <c r="ULJ6" s="384"/>
      <c r="ULK6" s="384"/>
      <c r="ULL6" s="384"/>
      <c r="ULM6" s="384"/>
      <c r="ULN6" s="384"/>
      <c r="ULO6" s="384"/>
      <c r="ULP6" s="384"/>
      <c r="ULQ6" s="384"/>
      <c r="ULR6" s="384"/>
      <c r="ULS6" s="384"/>
      <c r="ULT6" s="384"/>
      <c r="ULU6" s="384"/>
      <c r="ULV6" s="384"/>
      <c r="ULW6" s="384"/>
      <c r="ULX6" s="384"/>
      <c r="ULY6" s="384"/>
      <c r="ULZ6" s="384"/>
      <c r="UMA6" s="384"/>
      <c r="UMB6" s="384"/>
      <c r="UMC6" s="384"/>
      <c r="UMD6" s="384"/>
      <c r="UME6" s="384"/>
      <c r="UMF6" s="384"/>
      <c r="UMG6" s="384"/>
      <c r="UMH6" s="384"/>
      <c r="UMI6" s="384"/>
      <c r="UMJ6" s="384"/>
      <c r="UMK6" s="384"/>
      <c r="UML6" s="384"/>
      <c r="UMM6" s="384"/>
      <c r="UMN6" s="384"/>
      <c r="UMO6" s="384"/>
      <c r="UMP6" s="384"/>
      <c r="UMQ6" s="384"/>
      <c r="UMR6" s="384"/>
      <c r="UMS6" s="384"/>
      <c r="UMT6" s="384"/>
      <c r="UMU6" s="384"/>
      <c r="UMV6" s="384"/>
      <c r="UMW6" s="384"/>
      <c r="UMX6" s="384"/>
      <c r="UMY6" s="384"/>
      <c r="UMZ6" s="384"/>
      <c r="UNA6" s="384"/>
      <c r="UNB6" s="384"/>
      <c r="UNC6" s="384"/>
      <c r="UND6" s="384"/>
      <c r="UNE6" s="384"/>
      <c r="UNF6" s="384"/>
      <c r="UNG6" s="384"/>
      <c r="UNH6" s="384"/>
      <c r="UNI6" s="384"/>
      <c r="UNJ6" s="384"/>
      <c r="UNK6" s="384"/>
      <c r="UNL6" s="384"/>
      <c r="UNM6" s="384"/>
      <c r="UNN6" s="384"/>
      <c r="UNO6" s="384"/>
      <c r="UNP6" s="384"/>
      <c r="UNQ6" s="384"/>
      <c r="UNR6" s="384"/>
      <c r="UNS6" s="384"/>
      <c r="UNT6" s="384"/>
      <c r="UNU6" s="384"/>
      <c r="UNV6" s="384"/>
      <c r="UNW6" s="384"/>
      <c r="UNX6" s="384"/>
      <c r="UNY6" s="384"/>
      <c r="UNZ6" s="384"/>
      <c r="UOA6" s="384"/>
      <c r="UOB6" s="384"/>
      <c r="UOC6" s="384"/>
      <c r="UOD6" s="384"/>
      <c r="UOE6" s="384"/>
      <c r="UOF6" s="384"/>
      <c r="UOG6" s="384"/>
      <c r="UOH6" s="384"/>
      <c r="UOI6" s="384"/>
      <c r="UOJ6" s="384"/>
      <c r="UOK6" s="384"/>
      <c r="UOL6" s="384"/>
      <c r="UOM6" s="384"/>
      <c r="UON6" s="384"/>
      <c r="UOO6" s="384"/>
      <c r="UOP6" s="384"/>
      <c r="UOQ6" s="384"/>
      <c r="UOR6" s="384"/>
      <c r="UOS6" s="384"/>
      <c r="UOT6" s="384"/>
      <c r="UOU6" s="384"/>
      <c r="UOV6" s="384"/>
      <c r="UOW6" s="384"/>
      <c r="UOX6" s="384"/>
      <c r="UOY6" s="384"/>
      <c r="UOZ6" s="384"/>
      <c r="UPA6" s="384"/>
      <c r="UPB6" s="384"/>
      <c r="UPC6" s="384"/>
      <c r="UPD6" s="384"/>
      <c r="UPE6" s="384"/>
      <c r="UPF6" s="384"/>
      <c r="UPG6" s="384"/>
      <c r="UPH6" s="384"/>
      <c r="UPI6" s="384"/>
      <c r="UPJ6" s="384"/>
      <c r="UPK6" s="384"/>
      <c r="UPL6" s="384"/>
      <c r="UPM6" s="384"/>
      <c r="UPN6" s="384"/>
      <c r="UPO6" s="384"/>
      <c r="UPP6" s="384"/>
      <c r="UPQ6" s="384"/>
      <c r="UPR6" s="384"/>
      <c r="UPS6" s="384"/>
      <c r="UPT6" s="384"/>
      <c r="UPU6" s="384"/>
      <c r="UPV6" s="384"/>
      <c r="UPW6" s="384"/>
      <c r="UPX6" s="384"/>
      <c r="UPY6" s="384"/>
      <c r="UPZ6" s="384"/>
      <c r="UQA6" s="384"/>
      <c r="UQB6" s="384"/>
      <c r="UQC6" s="384"/>
      <c r="UQD6" s="384"/>
      <c r="UQE6" s="384"/>
      <c r="UQF6" s="384"/>
      <c r="UQG6" s="384"/>
      <c r="UQH6" s="384"/>
      <c r="UQI6" s="384"/>
      <c r="UQJ6" s="384"/>
      <c r="UQK6" s="384"/>
      <c r="UQL6" s="384"/>
      <c r="UQM6" s="384"/>
      <c r="UQN6" s="384"/>
      <c r="UQO6" s="384"/>
      <c r="UQP6" s="384"/>
      <c r="UQQ6" s="384"/>
      <c r="UQR6" s="384"/>
      <c r="UQS6" s="384"/>
      <c r="UQT6" s="384"/>
      <c r="UQU6" s="384"/>
      <c r="UQV6" s="384"/>
      <c r="UQW6" s="384"/>
      <c r="UQX6" s="384"/>
      <c r="UQY6" s="384"/>
      <c r="UQZ6" s="384"/>
      <c r="URA6" s="384"/>
      <c r="URB6" s="384"/>
      <c r="URC6" s="384"/>
      <c r="URD6" s="384"/>
      <c r="URE6" s="384"/>
      <c r="URF6" s="384"/>
      <c r="URG6" s="384"/>
      <c r="URH6" s="384"/>
      <c r="URI6" s="384"/>
      <c r="URJ6" s="384"/>
      <c r="URK6" s="384"/>
      <c r="URL6" s="384"/>
      <c r="URM6" s="384"/>
      <c r="URN6" s="384"/>
      <c r="URO6" s="384"/>
      <c r="URP6" s="384"/>
      <c r="URQ6" s="384"/>
      <c r="URR6" s="384"/>
      <c r="URS6" s="384"/>
      <c r="URT6" s="384"/>
      <c r="URU6" s="384"/>
      <c r="URV6" s="384"/>
      <c r="URW6" s="384"/>
      <c r="URX6" s="384"/>
      <c r="URY6" s="384"/>
      <c r="URZ6" s="384"/>
      <c r="USA6" s="384"/>
      <c r="USB6" s="384"/>
      <c r="USC6" s="384"/>
      <c r="USD6" s="384"/>
      <c r="USE6" s="384"/>
      <c r="USF6" s="384"/>
      <c r="USG6" s="384"/>
      <c r="USH6" s="384"/>
      <c r="USI6" s="384"/>
      <c r="USJ6" s="384"/>
      <c r="USK6" s="384"/>
      <c r="USL6" s="384"/>
      <c r="USM6" s="384"/>
      <c r="USN6" s="384"/>
      <c r="USO6" s="384"/>
      <c r="USP6" s="384"/>
      <c r="USQ6" s="384"/>
      <c r="USR6" s="384"/>
      <c r="USS6" s="384"/>
      <c r="UST6" s="384"/>
      <c r="USU6" s="384"/>
      <c r="USV6" s="384"/>
      <c r="USW6" s="384"/>
      <c r="USX6" s="384"/>
      <c r="USY6" s="384"/>
      <c r="USZ6" s="384"/>
      <c r="UTA6" s="384"/>
      <c r="UTB6" s="384"/>
      <c r="UTC6" s="384"/>
      <c r="UTD6" s="384"/>
      <c r="UTE6" s="384"/>
      <c r="UTF6" s="384"/>
      <c r="UTG6" s="384"/>
      <c r="UTH6" s="384"/>
      <c r="UTI6" s="384"/>
      <c r="UTJ6" s="384"/>
      <c r="UTK6" s="384"/>
      <c r="UTL6" s="384"/>
      <c r="UTM6" s="384"/>
      <c r="UTN6" s="384"/>
      <c r="UTO6" s="384"/>
      <c r="UTP6" s="384"/>
      <c r="UTQ6" s="384"/>
      <c r="UTR6" s="384"/>
      <c r="UTS6" s="384"/>
      <c r="UTT6" s="384"/>
      <c r="UTU6" s="384"/>
      <c r="UTV6" s="384"/>
      <c r="UTW6" s="384"/>
      <c r="UTX6" s="384"/>
      <c r="UTY6" s="384"/>
      <c r="UTZ6" s="384"/>
      <c r="UUA6" s="384"/>
      <c r="UUB6" s="384"/>
      <c r="UUC6" s="384"/>
      <c r="UUD6" s="384"/>
      <c r="UUE6" s="384"/>
      <c r="UUF6" s="384"/>
      <c r="UUG6" s="384"/>
      <c r="UUH6" s="384"/>
      <c r="UUI6" s="384"/>
      <c r="UUJ6" s="384"/>
      <c r="UUK6" s="384"/>
      <c r="UUL6" s="384"/>
      <c r="UUM6" s="384"/>
      <c r="UUN6" s="384"/>
      <c r="UUO6" s="384"/>
      <c r="UUP6" s="384"/>
      <c r="UUQ6" s="384"/>
      <c r="UUR6" s="384"/>
      <c r="UUS6" s="384"/>
      <c r="UUT6" s="384"/>
      <c r="UUU6" s="384"/>
      <c r="UUV6" s="384"/>
      <c r="UUW6" s="384"/>
      <c r="UUX6" s="384"/>
      <c r="UUY6" s="384"/>
      <c r="UUZ6" s="384"/>
      <c r="UVA6" s="384"/>
      <c r="UVB6" s="384"/>
      <c r="UVC6" s="384"/>
      <c r="UVD6" s="384"/>
      <c r="UVE6" s="384"/>
      <c r="UVF6" s="384"/>
      <c r="UVG6" s="384"/>
      <c r="UVH6" s="384"/>
      <c r="UVI6" s="384"/>
      <c r="UVJ6" s="384"/>
      <c r="UVK6" s="384"/>
      <c r="UVL6" s="384"/>
      <c r="UVM6" s="384"/>
      <c r="UVN6" s="384"/>
      <c r="UVO6" s="384"/>
      <c r="UVP6" s="384"/>
      <c r="UVQ6" s="384"/>
      <c r="UVR6" s="384"/>
      <c r="UVS6" s="384"/>
      <c r="UVT6" s="384"/>
      <c r="UVU6" s="384"/>
      <c r="UVV6" s="384"/>
      <c r="UVW6" s="384"/>
      <c r="UVX6" s="384"/>
      <c r="UVY6" s="384"/>
      <c r="UVZ6" s="384"/>
      <c r="UWA6" s="384"/>
      <c r="UWB6" s="384"/>
      <c r="UWC6" s="384"/>
      <c r="UWD6" s="384"/>
      <c r="UWE6" s="384"/>
      <c r="UWF6" s="384"/>
      <c r="UWG6" s="384"/>
      <c r="UWH6" s="384"/>
      <c r="UWI6" s="384"/>
      <c r="UWJ6" s="384"/>
      <c r="UWK6" s="384"/>
      <c r="UWL6" s="384"/>
      <c r="UWM6" s="384"/>
      <c r="UWN6" s="384"/>
      <c r="UWO6" s="384"/>
      <c r="UWP6" s="384"/>
      <c r="UWQ6" s="384"/>
      <c r="UWR6" s="384"/>
      <c r="UWS6" s="384"/>
      <c r="UWT6" s="384"/>
      <c r="UWU6" s="384"/>
      <c r="UWV6" s="384"/>
      <c r="UWW6" s="384"/>
      <c r="UWX6" s="384"/>
      <c r="UWY6" s="384"/>
      <c r="UWZ6" s="384"/>
      <c r="UXA6" s="384"/>
      <c r="UXB6" s="384"/>
      <c r="UXC6" s="384"/>
      <c r="UXD6" s="384"/>
      <c r="UXE6" s="384"/>
      <c r="UXF6" s="384"/>
      <c r="UXG6" s="384"/>
      <c r="UXH6" s="384"/>
      <c r="UXI6" s="384"/>
      <c r="UXJ6" s="384"/>
      <c r="UXK6" s="384"/>
      <c r="UXL6" s="384"/>
      <c r="UXM6" s="384"/>
      <c r="UXN6" s="384"/>
      <c r="UXO6" s="384"/>
      <c r="UXP6" s="384"/>
      <c r="UXQ6" s="384"/>
      <c r="UXR6" s="384"/>
      <c r="UXS6" s="384"/>
      <c r="UXT6" s="384"/>
      <c r="UXU6" s="384"/>
      <c r="UXV6" s="384"/>
      <c r="UXW6" s="384"/>
      <c r="UXX6" s="384"/>
      <c r="UXY6" s="384"/>
      <c r="UXZ6" s="384"/>
      <c r="UYA6" s="384"/>
      <c r="UYB6" s="384"/>
      <c r="UYC6" s="384"/>
      <c r="UYD6" s="384"/>
      <c r="UYE6" s="384"/>
      <c r="UYF6" s="384"/>
      <c r="UYG6" s="384"/>
      <c r="UYH6" s="384"/>
      <c r="UYI6" s="384"/>
      <c r="UYJ6" s="384"/>
      <c r="UYK6" s="384"/>
      <c r="UYL6" s="384"/>
      <c r="UYM6" s="384"/>
      <c r="UYN6" s="384"/>
      <c r="UYO6" s="384"/>
      <c r="UYP6" s="384"/>
      <c r="UYQ6" s="384"/>
      <c r="UYR6" s="384"/>
      <c r="UYS6" s="384"/>
      <c r="UYT6" s="384"/>
      <c r="UYU6" s="384"/>
      <c r="UYV6" s="384"/>
      <c r="UYW6" s="384"/>
      <c r="UYX6" s="384"/>
      <c r="UYY6" s="384"/>
      <c r="UYZ6" s="384"/>
      <c r="UZA6" s="384"/>
      <c r="UZB6" s="384"/>
      <c r="UZC6" s="384"/>
      <c r="UZD6" s="384"/>
      <c r="UZE6" s="384"/>
      <c r="UZF6" s="384"/>
      <c r="UZG6" s="384"/>
      <c r="UZH6" s="384"/>
      <c r="UZI6" s="384"/>
      <c r="UZJ6" s="384"/>
      <c r="UZK6" s="384"/>
      <c r="UZL6" s="384"/>
      <c r="UZM6" s="384"/>
      <c r="UZN6" s="384"/>
      <c r="UZO6" s="384"/>
      <c r="UZP6" s="384"/>
      <c r="UZQ6" s="384"/>
      <c r="UZR6" s="384"/>
      <c r="UZS6" s="384"/>
      <c r="UZT6" s="384"/>
      <c r="UZU6" s="384"/>
      <c r="UZV6" s="384"/>
      <c r="UZW6" s="384"/>
      <c r="UZX6" s="384"/>
      <c r="UZY6" s="384"/>
      <c r="UZZ6" s="384"/>
      <c r="VAA6" s="384"/>
      <c r="VAB6" s="384"/>
      <c r="VAC6" s="384"/>
      <c r="VAD6" s="384"/>
      <c r="VAE6" s="384"/>
      <c r="VAF6" s="384"/>
      <c r="VAG6" s="384"/>
      <c r="VAH6" s="384"/>
      <c r="VAI6" s="384"/>
      <c r="VAJ6" s="384"/>
      <c r="VAK6" s="384"/>
      <c r="VAL6" s="384"/>
      <c r="VAM6" s="384"/>
      <c r="VAN6" s="384"/>
      <c r="VAO6" s="384"/>
      <c r="VAP6" s="384"/>
      <c r="VAQ6" s="384"/>
      <c r="VAR6" s="384"/>
      <c r="VAS6" s="384"/>
      <c r="VAT6" s="384"/>
      <c r="VAU6" s="384"/>
      <c r="VAV6" s="384"/>
      <c r="VAW6" s="384"/>
      <c r="VAX6" s="384"/>
      <c r="VAY6" s="384"/>
      <c r="VAZ6" s="384"/>
      <c r="VBA6" s="384"/>
      <c r="VBB6" s="384"/>
      <c r="VBC6" s="384"/>
      <c r="VBD6" s="384"/>
      <c r="VBE6" s="384"/>
      <c r="VBF6" s="384"/>
      <c r="VBG6" s="384"/>
      <c r="VBH6" s="384"/>
      <c r="VBI6" s="384"/>
      <c r="VBJ6" s="384"/>
      <c r="VBK6" s="384"/>
      <c r="VBL6" s="384"/>
      <c r="VBM6" s="384"/>
      <c r="VBN6" s="384"/>
      <c r="VBO6" s="384"/>
      <c r="VBP6" s="384"/>
      <c r="VBQ6" s="384"/>
      <c r="VBR6" s="384"/>
      <c r="VBS6" s="384"/>
      <c r="VBT6" s="384"/>
      <c r="VBU6" s="384"/>
      <c r="VBV6" s="384"/>
      <c r="VBW6" s="384"/>
      <c r="VBX6" s="384"/>
      <c r="VBY6" s="384"/>
      <c r="VBZ6" s="384"/>
      <c r="VCA6" s="384"/>
      <c r="VCB6" s="384"/>
      <c r="VCC6" s="384"/>
      <c r="VCD6" s="384"/>
      <c r="VCE6" s="384"/>
      <c r="VCF6" s="384"/>
      <c r="VCG6" s="384"/>
      <c r="VCH6" s="384"/>
      <c r="VCI6" s="384"/>
      <c r="VCJ6" s="384"/>
      <c r="VCK6" s="384"/>
      <c r="VCL6" s="384"/>
      <c r="VCM6" s="384"/>
      <c r="VCN6" s="384"/>
      <c r="VCO6" s="384"/>
      <c r="VCP6" s="384"/>
      <c r="VCQ6" s="384"/>
      <c r="VCR6" s="384"/>
      <c r="VCS6" s="384"/>
      <c r="VCT6" s="384"/>
      <c r="VCU6" s="384"/>
      <c r="VCV6" s="384"/>
      <c r="VCW6" s="384"/>
      <c r="VCX6" s="384"/>
      <c r="VCY6" s="384"/>
      <c r="VCZ6" s="384"/>
      <c r="VDA6" s="384"/>
      <c r="VDB6" s="384"/>
      <c r="VDC6" s="384"/>
      <c r="VDD6" s="384"/>
      <c r="VDE6" s="384"/>
      <c r="VDF6" s="384"/>
      <c r="VDG6" s="384"/>
      <c r="VDH6" s="384"/>
      <c r="VDI6" s="384"/>
      <c r="VDJ6" s="384"/>
      <c r="VDK6" s="384"/>
      <c r="VDL6" s="384"/>
      <c r="VDM6" s="384"/>
      <c r="VDN6" s="384"/>
      <c r="VDO6" s="384"/>
      <c r="VDP6" s="384"/>
      <c r="VDQ6" s="384"/>
      <c r="VDR6" s="384"/>
      <c r="VDS6" s="384"/>
      <c r="VDT6" s="384"/>
      <c r="VDU6" s="384"/>
      <c r="VDV6" s="384"/>
      <c r="VDW6" s="384"/>
      <c r="VDX6" s="384"/>
      <c r="VDY6" s="384"/>
      <c r="VDZ6" s="384"/>
      <c r="VEA6" s="384"/>
      <c r="VEB6" s="384"/>
      <c r="VEC6" s="384"/>
      <c r="VED6" s="384"/>
      <c r="VEE6" s="384"/>
      <c r="VEF6" s="384"/>
      <c r="VEG6" s="384"/>
      <c r="VEH6" s="384"/>
      <c r="VEI6" s="384"/>
      <c r="VEJ6" s="384"/>
      <c r="VEK6" s="384"/>
      <c r="VEL6" s="384"/>
      <c r="VEM6" s="384"/>
      <c r="VEN6" s="384"/>
      <c r="VEO6" s="384"/>
      <c r="VEP6" s="384"/>
      <c r="VEQ6" s="384"/>
      <c r="VER6" s="384"/>
      <c r="VES6" s="384"/>
      <c r="VET6" s="384"/>
      <c r="VEU6" s="384"/>
      <c r="VEV6" s="384"/>
      <c r="VEW6" s="384"/>
      <c r="VEX6" s="384"/>
      <c r="VEY6" s="384"/>
      <c r="VEZ6" s="384"/>
      <c r="VFA6" s="384"/>
      <c r="VFB6" s="384"/>
      <c r="VFC6" s="384"/>
      <c r="VFD6" s="384"/>
      <c r="VFE6" s="384"/>
      <c r="VFF6" s="384"/>
      <c r="VFG6" s="384"/>
      <c r="VFH6" s="384"/>
      <c r="VFI6" s="384"/>
      <c r="VFJ6" s="384"/>
      <c r="VFK6" s="384"/>
      <c r="VFL6" s="384"/>
      <c r="VFM6" s="384"/>
      <c r="VFN6" s="384"/>
      <c r="VFO6" s="384"/>
      <c r="VFP6" s="384"/>
      <c r="VFQ6" s="384"/>
      <c r="VFR6" s="384"/>
      <c r="VFS6" s="384"/>
      <c r="VFT6" s="384"/>
      <c r="VFU6" s="384"/>
      <c r="VFV6" s="384"/>
      <c r="VFW6" s="384"/>
      <c r="VFX6" s="384"/>
      <c r="VFY6" s="384"/>
      <c r="VFZ6" s="384"/>
      <c r="VGA6" s="384"/>
      <c r="VGB6" s="384"/>
      <c r="VGC6" s="384"/>
      <c r="VGD6" s="384"/>
      <c r="VGE6" s="384"/>
      <c r="VGF6" s="384"/>
      <c r="VGG6" s="384"/>
      <c r="VGH6" s="384"/>
      <c r="VGI6" s="384"/>
      <c r="VGJ6" s="384"/>
      <c r="VGK6" s="384"/>
      <c r="VGL6" s="384"/>
      <c r="VGM6" s="384"/>
      <c r="VGN6" s="384"/>
      <c r="VGO6" s="384"/>
      <c r="VGP6" s="384"/>
      <c r="VGQ6" s="384"/>
      <c r="VGR6" s="384"/>
      <c r="VGS6" s="384"/>
      <c r="VGT6" s="384"/>
      <c r="VGU6" s="384"/>
      <c r="VGV6" s="384"/>
      <c r="VGW6" s="384"/>
      <c r="VGX6" s="384"/>
      <c r="VGY6" s="384"/>
      <c r="VGZ6" s="384"/>
      <c r="VHA6" s="384"/>
      <c r="VHB6" s="384"/>
      <c r="VHC6" s="384"/>
      <c r="VHD6" s="384"/>
      <c r="VHE6" s="384"/>
      <c r="VHF6" s="384"/>
      <c r="VHG6" s="384"/>
      <c r="VHH6" s="384"/>
      <c r="VHI6" s="384"/>
      <c r="VHJ6" s="384"/>
      <c r="VHK6" s="384"/>
      <c r="VHL6" s="384"/>
      <c r="VHM6" s="384"/>
      <c r="VHN6" s="384"/>
      <c r="VHO6" s="384"/>
      <c r="VHP6" s="384"/>
      <c r="VHQ6" s="384"/>
      <c r="VHR6" s="384"/>
      <c r="VHS6" s="384"/>
      <c r="VHT6" s="384"/>
      <c r="VHU6" s="384"/>
      <c r="VHV6" s="384"/>
      <c r="VHW6" s="384"/>
      <c r="VHX6" s="384"/>
      <c r="VHY6" s="384"/>
      <c r="VHZ6" s="384"/>
      <c r="VIA6" s="384"/>
      <c r="VIB6" s="384"/>
      <c r="VIC6" s="384"/>
      <c r="VID6" s="384"/>
      <c r="VIE6" s="384"/>
      <c r="VIF6" s="384"/>
      <c r="VIG6" s="384"/>
      <c r="VIH6" s="384"/>
      <c r="VII6" s="384"/>
      <c r="VIJ6" s="384"/>
      <c r="VIK6" s="384"/>
      <c r="VIL6" s="384"/>
      <c r="VIM6" s="384"/>
      <c r="VIN6" s="384"/>
      <c r="VIO6" s="384"/>
      <c r="VIP6" s="384"/>
      <c r="VIQ6" s="384"/>
      <c r="VIR6" s="384"/>
      <c r="VIS6" s="384"/>
      <c r="VIT6" s="384"/>
      <c r="VIU6" s="384"/>
      <c r="VIV6" s="384"/>
      <c r="VIW6" s="384"/>
      <c r="VIX6" s="384"/>
      <c r="VIY6" s="384"/>
      <c r="VIZ6" s="384"/>
      <c r="VJA6" s="384"/>
      <c r="VJB6" s="384"/>
      <c r="VJC6" s="384"/>
      <c r="VJD6" s="384"/>
      <c r="VJE6" s="384"/>
      <c r="VJF6" s="384"/>
      <c r="VJG6" s="384"/>
      <c r="VJH6" s="384"/>
      <c r="VJI6" s="384"/>
      <c r="VJJ6" s="384"/>
      <c r="VJK6" s="384"/>
      <c r="VJL6" s="384"/>
      <c r="VJM6" s="384"/>
      <c r="VJN6" s="384"/>
      <c r="VJO6" s="384"/>
      <c r="VJP6" s="384"/>
      <c r="VJQ6" s="384"/>
      <c r="VJR6" s="384"/>
      <c r="VJS6" s="384"/>
      <c r="VJT6" s="384"/>
      <c r="VJU6" s="384"/>
      <c r="VJV6" s="384"/>
      <c r="VJW6" s="384"/>
      <c r="VJX6" s="384"/>
      <c r="VJY6" s="384"/>
      <c r="VJZ6" s="384"/>
      <c r="VKA6" s="384"/>
      <c r="VKB6" s="384"/>
      <c r="VKC6" s="384"/>
      <c r="VKD6" s="384"/>
      <c r="VKE6" s="384"/>
      <c r="VKF6" s="384"/>
      <c r="VKG6" s="384"/>
      <c r="VKH6" s="384"/>
      <c r="VKI6" s="384"/>
      <c r="VKJ6" s="384"/>
      <c r="VKK6" s="384"/>
      <c r="VKL6" s="384"/>
      <c r="VKM6" s="384"/>
      <c r="VKN6" s="384"/>
      <c r="VKO6" s="384"/>
      <c r="VKP6" s="384"/>
      <c r="VKQ6" s="384"/>
      <c r="VKR6" s="384"/>
      <c r="VKS6" s="384"/>
      <c r="VKT6" s="384"/>
      <c r="VKU6" s="384"/>
      <c r="VKV6" s="384"/>
      <c r="VKW6" s="384"/>
      <c r="VKX6" s="384"/>
      <c r="VKY6" s="384"/>
      <c r="VKZ6" s="384"/>
      <c r="VLA6" s="384"/>
      <c r="VLB6" s="384"/>
      <c r="VLC6" s="384"/>
      <c r="VLD6" s="384"/>
      <c r="VLE6" s="384"/>
      <c r="VLF6" s="384"/>
      <c r="VLG6" s="384"/>
      <c r="VLH6" s="384"/>
      <c r="VLI6" s="384"/>
      <c r="VLJ6" s="384"/>
      <c r="VLK6" s="384"/>
      <c r="VLL6" s="384"/>
      <c r="VLM6" s="384"/>
      <c r="VLN6" s="384"/>
      <c r="VLO6" s="384"/>
      <c r="VLP6" s="384"/>
      <c r="VLQ6" s="384"/>
      <c r="VLR6" s="384"/>
      <c r="VLS6" s="384"/>
      <c r="VLT6" s="384"/>
      <c r="VLU6" s="384"/>
      <c r="VLV6" s="384"/>
      <c r="VLW6" s="384"/>
      <c r="VLX6" s="384"/>
      <c r="VLY6" s="384"/>
      <c r="VLZ6" s="384"/>
      <c r="VMA6" s="384"/>
      <c r="VMB6" s="384"/>
      <c r="VMC6" s="384"/>
      <c r="VMD6" s="384"/>
      <c r="VME6" s="384"/>
      <c r="VMF6" s="384"/>
      <c r="VMG6" s="384"/>
      <c r="VMH6" s="384"/>
      <c r="VMI6" s="384"/>
      <c r="VMJ6" s="384"/>
      <c r="VMK6" s="384"/>
      <c r="VML6" s="384"/>
      <c r="VMM6" s="384"/>
      <c r="VMN6" s="384"/>
      <c r="VMO6" s="384"/>
      <c r="VMP6" s="384"/>
      <c r="VMQ6" s="384"/>
      <c r="VMR6" s="384"/>
      <c r="VMS6" s="384"/>
      <c r="VMT6" s="384"/>
      <c r="VMU6" s="384"/>
      <c r="VMV6" s="384"/>
      <c r="VMW6" s="384"/>
      <c r="VMX6" s="384"/>
      <c r="VMY6" s="384"/>
      <c r="VMZ6" s="384"/>
      <c r="VNA6" s="384"/>
      <c r="VNB6" s="384"/>
      <c r="VNC6" s="384"/>
      <c r="VND6" s="384"/>
      <c r="VNE6" s="384"/>
      <c r="VNF6" s="384"/>
      <c r="VNG6" s="384"/>
      <c r="VNH6" s="384"/>
      <c r="VNI6" s="384"/>
      <c r="VNJ6" s="384"/>
      <c r="VNK6" s="384"/>
      <c r="VNL6" s="384"/>
      <c r="VNM6" s="384"/>
      <c r="VNN6" s="384"/>
      <c r="VNO6" s="384"/>
      <c r="VNP6" s="384"/>
      <c r="VNQ6" s="384"/>
      <c r="VNR6" s="384"/>
      <c r="VNS6" s="384"/>
      <c r="VNT6" s="384"/>
      <c r="VNU6" s="384"/>
      <c r="VNV6" s="384"/>
      <c r="VNW6" s="384"/>
      <c r="VNX6" s="384"/>
      <c r="VNY6" s="384"/>
      <c r="VNZ6" s="384"/>
      <c r="VOA6" s="384"/>
      <c r="VOB6" s="384"/>
      <c r="VOC6" s="384"/>
      <c r="VOD6" s="384"/>
      <c r="VOE6" s="384"/>
      <c r="VOF6" s="384"/>
      <c r="VOG6" s="384"/>
      <c r="VOH6" s="384"/>
      <c r="VOI6" s="384"/>
      <c r="VOJ6" s="384"/>
      <c r="VOK6" s="384"/>
      <c r="VOL6" s="384"/>
      <c r="VOM6" s="384"/>
      <c r="VON6" s="384"/>
      <c r="VOO6" s="384"/>
      <c r="VOP6" s="384"/>
      <c r="VOQ6" s="384"/>
      <c r="VOR6" s="384"/>
      <c r="VOS6" s="384"/>
      <c r="VOT6" s="384"/>
      <c r="VOU6" s="384"/>
      <c r="VOV6" s="384"/>
      <c r="VOW6" s="384"/>
      <c r="VOX6" s="384"/>
      <c r="VOY6" s="384"/>
      <c r="VOZ6" s="384"/>
      <c r="VPA6" s="384"/>
      <c r="VPB6" s="384"/>
      <c r="VPC6" s="384"/>
      <c r="VPD6" s="384"/>
      <c r="VPE6" s="384"/>
      <c r="VPF6" s="384"/>
      <c r="VPG6" s="384"/>
      <c r="VPH6" s="384"/>
      <c r="VPI6" s="384"/>
      <c r="VPJ6" s="384"/>
      <c r="VPK6" s="384"/>
      <c r="VPL6" s="384"/>
      <c r="VPM6" s="384"/>
      <c r="VPN6" s="384"/>
      <c r="VPO6" s="384"/>
      <c r="VPP6" s="384"/>
      <c r="VPQ6" s="384"/>
      <c r="VPR6" s="384"/>
      <c r="VPS6" s="384"/>
      <c r="VPT6" s="384"/>
      <c r="VPU6" s="384"/>
      <c r="VPV6" s="384"/>
      <c r="VPW6" s="384"/>
      <c r="VPX6" s="384"/>
      <c r="VPY6" s="384"/>
      <c r="VPZ6" s="384"/>
      <c r="VQA6" s="384"/>
      <c r="VQB6" s="384"/>
      <c r="VQC6" s="384"/>
      <c r="VQD6" s="384"/>
      <c r="VQE6" s="384"/>
      <c r="VQF6" s="384"/>
      <c r="VQG6" s="384"/>
      <c r="VQH6" s="384"/>
      <c r="VQI6" s="384"/>
      <c r="VQJ6" s="384"/>
      <c r="VQK6" s="384"/>
      <c r="VQL6" s="384"/>
      <c r="VQM6" s="384"/>
      <c r="VQN6" s="384"/>
      <c r="VQO6" s="384"/>
      <c r="VQP6" s="384"/>
      <c r="VQQ6" s="384"/>
      <c r="VQR6" s="384"/>
      <c r="VQS6" s="384"/>
      <c r="VQT6" s="384"/>
      <c r="VQU6" s="384"/>
      <c r="VQV6" s="384"/>
      <c r="VQW6" s="384"/>
      <c r="VQX6" s="384"/>
      <c r="VQY6" s="384"/>
      <c r="VQZ6" s="384"/>
      <c r="VRA6" s="384"/>
      <c r="VRB6" s="384"/>
      <c r="VRC6" s="384"/>
      <c r="VRD6" s="384"/>
      <c r="VRE6" s="384"/>
      <c r="VRF6" s="384"/>
      <c r="VRG6" s="384"/>
      <c r="VRH6" s="384"/>
      <c r="VRI6" s="384"/>
      <c r="VRJ6" s="384"/>
      <c r="VRK6" s="384"/>
      <c r="VRL6" s="384"/>
      <c r="VRM6" s="384"/>
      <c r="VRN6" s="384"/>
      <c r="VRO6" s="384"/>
      <c r="VRP6" s="384"/>
      <c r="VRQ6" s="384"/>
      <c r="VRR6" s="384"/>
      <c r="VRS6" s="384"/>
      <c r="VRT6" s="384"/>
      <c r="VRU6" s="384"/>
      <c r="VRV6" s="384"/>
      <c r="VRW6" s="384"/>
      <c r="VRX6" s="384"/>
      <c r="VRY6" s="384"/>
      <c r="VRZ6" s="384"/>
      <c r="VSA6" s="384"/>
      <c r="VSB6" s="384"/>
      <c r="VSC6" s="384"/>
      <c r="VSD6" s="384"/>
      <c r="VSE6" s="384"/>
      <c r="VSF6" s="384"/>
      <c r="VSG6" s="384"/>
      <c r="VSH6" s="384"/>
      <c r="VSI6" s="384"/>
      <c r="VSJ6" s="384"/>
      <c r="VSK6" s="384"/>
      <c r="VSL6" s="384"/>
      <c r="VSM6" s="384"/>
      <c r="VSN6" s="384"/>
      <c r="VSO6" s="384"/>
      <c r="VSP6" s="384"/>
      <c r="VSQ6" s="384"/>
      <c r="VSR6" s="384"/>
      <c r="VSS6" s="384"/>
      <c r="VST6" s="384"/>
      <c r="VSU6" s="384"/>
      <c r="VSV6" s="384"/>
      <c r="VSW6" s="384"/>
      <c r="VSX6" s="384"/>
      <c r="VSY6" s="384"/>
      <c r="VSZ6" s="384"/>
      <c r="VTA6" s="384"/>
      <c r="VTB6" s="384"/>
      <c r="VTC6" s="384"/>
      <c r="VTD6" s="384"/>
      <c r="VTE6" s="384"/>
      <c r="VTF6" s="384"/>
      <c r="VTG6" s="384"/>
      <c r="VTH6" s="384"/>
      <c r="VTI6" s="384"/>
      <c r="VTJ6" s="384"/>
      <c r="VTK6" s="384"/>
      <c r="VTL6" s="384"/>
      <c r="VTM6" s="384"/>
      <c r="VTN6" s="384"/>
      <c r="VTO6" s="384"/>
      <c r="VTP6" s="384"/>
      <c r="VTQ6" s="384"/>
      <c r="VTR6" s="384"/>
      <c r="VTS6" s="384"/>
      <c r="VTT6" s="384"/>
      <c r="VTU6" s="384"/>
      <c r="VTV6" s="384"/>
      <c r="VTW6" s="384"/>
      <c r="VTX6" s="384"/>
      <c r="VTY6" s="384"/>
      <c r="VTZ6" s="384"/>
      <c r="VUA6" s="384"/>
      <c r="VUB6" s="384"/>
      <c r="VUC6" s="384"/>
      <c r="VUD6" s="384"/>
      <c r="VUE6" s="384"/>
      <c r="VUF6" s="384"/>
      <c r="VUG6" s="384"/>
      <c r="VUH6" s="384"/>
      <c r="VUI6" s="384"/>
      <c r="VUJ6" s="384"/>
      <c r="VUK6" s="384"/>
      <c r="VUL6" s="384"/>
      <c r="VUM6" s="384"/>
      <c r="VUN6" s="384"/>
      <c r="VUO6" s="384"/>
      <c r="VUP6" s="384"/>
      <c r="VUQ6" s="384"/>
      <c r="VUR6" s="384"/>
      <c r="VUS6" s="384"/>
      <c r="VUT6" s="384"/>
      <c r="VUU6" s="384"/>
      <c r="VUV6" s="384"/>
      <c r="VUW6" s="384"/>
      <c r="VUX6" s="384"/>
      <c r="VUY6" s="384"/>
      <c r="VUZ6" s="384"/>
      <c r="VVA6" s="384"/>
      <c r="VVB6" s="384"/>
      <c r="VVC6" s="384"/>
      <c r="VVD6" s="384"/>
      <c r="VVE6" s="384"/>
      <c r="VVF6" s="384"/>
      <c r="VVG6" s="384"/>
      <c r="VVH6" s="384"/>
      <c r="VVI6" s="384"/>
      <c r="VVJ6" s="384"/>
      <c r="VVK6" s="384"/>
      <c r="VVL6" s="384"/>
      <c r="VVM6" s="384"/>
      <c r="VVN6" s="384"/>
      <c r="VVO6" s="384"/>
      <c r="VVP6" s="384"/>
      <c r="VVQ6" s="384"/>
      <c r="VVR6" s="384"/>
      <c r="VVS6" s="384"/>
      <c r="VVT6" s="384"/>
      <c r="VVU6" s="384"/>
      <c r="VVV6" s="384"/>
      <c r="VVW6" s="384"/>
      <c r="VVX6" s="384"/>
      <c r="VVY6" s="384"/>
      <c r="VVZ6" s="384"/>
      <c r="VWA6" s="384"/>
      <c r="VWB6" s="384"/>
      <c r="VWC6" s="384"/>
      <c r="VWD6" s="384"/>
      <c r="VWE6" s="384"/>
      <c r="VWF6" s="384"/>
      <c r="VWG6" s="384"/>
      <c r="VWH6" s="384"/>
      <c r="VWI6" s="384"/>
      <c r="VWJ6" s="384"/>
      <c r="VWK6" s="384"/>
      <c r="VWL6" s="384"/>
      <c r="VWM6" s="384"/>
      <c r="VWN6" s="384"/>
      <c r="VWO6" s="384"/>
      <c r="VWP6" s="384"/>
      <c r="VWQ6" s="384"/>
      <c r="VWR6" s="384"/>
      <c r="VWS6" s="384"/>
      <c r="VWT6" s="384"/>
      <c r="VWU6" s="384"/>
      <c r="VWV6" s="384"/>
      <c r="VWW6" s="384"/>
      <c r="VWX6" s="384"/>
      <c r="VWY6" s="384"/>
      <c r="VWZ6" s="384"/>
      <c r="VXA6" s="384"/>
      <c r="VXB6" s="384"/>
      <c r="VXC6" s="384"/>
      <c r="VXD6" s="384"/>
      <c r="VXE6" s="384"/>
      <c r="VXF6" s="384"/>
      <c r="VXG6" s="384"/>
      <c r="VXH6" s="384"/>
      <c r="VXI6" s="384"/>
      <c r="VXJ6" s="384"/>
      <c r="VXK6" s="384"/>
      <c r="VXL6" s="384"/>
      <c r="VXM6" s="384"/>
      <c r="VXN6" s="384"/>
      <c r="VXO6" s="384"/>
      <c r="VXP6" s="384"/>
      <c r="VXQ6" s="384"/>
      <c r="VXR6" s="384"/>
      <c r="VXS6" s="384"/>
      <c r="VXT6" s="384"/>
      <c r="VXU6" s="384"/>
      <c r="VXV6" s="384"/>
      <c r="VXW6" s="384"/>
      <c r="VXX6" s="384"/>
      <c r="VXY6" s="384"/>
      <c r="VXZ6" s="384"/>
      <c r="VYA6" s="384"/>
      <c r="VYB6" s="384"/>
      <c r="VYC6" s="384"/>
      <c r="VYD6" s="384"/>
      <c r="VYE6" s="384"/>
      <c r="VYF6" s="384"/>
      <c r="VYG6" s="384"/>
      <c r="VYH6" s="384"/>
      <c r="VYI6" s="384"/>
      <c r="VYJ6" s="384"/>
      <c r="VYK6" s="384"/>
      <c r="VYL6" s="384"/>
      <c r="VYM6" s="384"/>
      <c r="VYN6" s="384"/>
      <c r="VYO6" s="384"/>
      <c r="VYP6" s="384"/>
      <c r="VYQ6" s="384"/>
      <c r="VYR6" s="384"/>
      <c r="VYS6" s="384"/>
      <c r="VYT6" s="384"/>
      <c r="VYU6" s="384"/>
      <c r="VYV6" s="384"/>
      <c r="VYW6" s="384"/>
      <c r="VYX6" s="384"/>
      <c r="VYY6" s="384"/>
      <c r="VYZ6" s="384"/>
      <c r="VZA6" s="384"/>
      <c r="VZB6" s="384"/>
      <c r="VZC6" s="384"/>
      <c r="VZD6" s="384"/>
      <c r="VZE6" s="384"/>
      <c r="VZF6" s="384"/>
      <c r="VZG6" s="384"/>
      <c r="VZH6" s="384"/>
      <c r="VZI6" s="384"/>
      <c r="VZJ6" s="384"/>
      <c r="VZK6" s="384"/>
      <c r="VZL6" s="384"/>
      <c r="VZM6" s="384"/>
      <c r="VZN6" s="384"/>
      <c r="VZO6" s="384"/>
      <c r="VZP6" s="384"/>
      <c r="VZQ6" s="384"/>
      <c r="VZR6" s="384"/>
      <c r="VZS6" s="384"/>
      <c r="VZT6" s="384"/>
      <c r="VZU6" s="384"/>
      <c r="VZV6" s="384"/>
      <c r="VZW6" s="384"/>
      <c r="VZX6" s="384"/>
      <c r="VZY6" s="384"/>
      <c r="VZZ6" s="384"/>
      <c r="WAA6" s="384"/>
      <c r="WAB6" s="384"/>
      <c r="WAC6" s="384"/>
      <c r="WAD6" s="384"/>
      <c r="WAE6" s="384"/>
      <c r="WAF6" s="384"/>
      <c r="WAG6" s="384"/>
      <c r="WAH6" s="384"/>
      <c r="WAI6" s="384"/>
      <c r="WAJ6" s="384"/>
      <c r="WAK6" s="384"/>
      <c r="WAL6" s="384"/>
      <c r="WAM6" s="384"/>
      <c r="WAN6" s="384"/>
      <c r="WAO6" s="384"/>
      <c r="WAP6" s="384"/>
      <c r="WAQ6" s="384"/>
      <c r="WAR6" s="384"/>
      <c r="WAS6" s="384"/>
      <c r="WAT6" s="384"/>
      <c r="WAU6" s="384"/>
      <c r="WAV6" s="384"/>
      <c r="WAW6" s="384"/>
      <c r="WAX6" s="384"/>
      <c r="WAY6" s="384"/>
      <c r="WAZ6" s="384"/>
      <c r="WBA6" s="384"/>
      <c r="WBB6" s="384"/>
      <c r="WBC6" s="384"/>
      <c r="WBD6" s="384"/>
      <c r="WBE6" s="384"/>
      <c r="WBF6" s="384"/>
      <c r="WBG6" s="384"/>
      <c r="WBH6" s="384"/>
      <c r="WBI6" s="384"/>
      <c r="WBJ6" s="384"/>
      <c r="WBK6" s="384"/>
      <c r="WBL6" s="384"/>
      <c r="WBM6" s="384"/>
      <c r="WBN6" s="384"/>
      <c r="WBO6" s="384"/>
      <c r="WBP6" s="384"/>
      <c r="WBQ6" s="384"/>
      <c r="WBR6" s="384"/>
      <c r="WBS6" s="384"/>
      <c r="WBT6" s="384"/>
      <c r="WBU6" s="384"/>
      <c r="WBV6" s="384"/>
      <c r="WBW6" s="384"/>
      <c r="WBX6" s="384"/>
      <c r="WBY6" s="384"/>
      <c r="WBZ6" s="384"/>
      <c r="WCA6" s="384"/>
      <c r="WCB6" s="384"/>
      <c r="WCC6" s="384"/>
      <c r="WCD6" s="384"/>
      <c r="WCE6" s="384"/>
      <c r="WCF6" s="384"/>
      <c r="WCG6" s="384"/>
      <c r="WCH6" s="384"/>
      <c r="WCI6" s="384"/>
      <c r="WCJ6" s="384"/>
      <c r="WCK6" s="384"/>
      <c r="WCL6" s="384"/>
      <c r="WCM6" s="384"/>
      <c r="WCN6" s="384"/>
      <c r="WCO6" s="384"/>
      <c r="WCP6" s="384"/>
      <c r="WCQ6" s="384"/>
      <c r="WCR6" s="384"/>
      <c r="WCS6" s="384"/>
      <c r="WCT6" s="384"/>
      <c r="WCU6" s="384"/>
      <c r="WCV6" s="384"/>
      <c r="WCW6" s="384"/>
      <c r="WCX6" s="384"/>
      <c r="WCY6" s="384"/>
      <c r="WCZ6" s="384"/>
      <c r="WDA6" s="384"/>
      <c r="WDB6" s="384"/>
      <c r="WDC6" s="384"/>
      <c r="WDD6" s="384"/>
      <c r="WDE6" s="384"/>
      <c r="WDF6" s="384"/>
      <c r="WDG6" s="384"/>
      <c r="WDH6" s="384"/>
      <c r="WDI6" s="384"/>
      <c r="WDJ6" s="384"/>
      <c r="WDK6" s="384"/>
      <c r="WDL6" s="384"/>
      <c r="WDM6" s="384"/>
      <c r="WDN6" s="384"/>
      <c r="WDO6" s="384"/>
      <c r="WDP6" s="384"/>
      <c r="WDQ6" s="384"/>
      <c r="WDR6" s="384"/>
      <c r="WDS6" s="384"/>
      <c r="WDT6" s="384"/>
      <c r="WDU6" s="384"/>
      <c r="WDV6" s="384"/>
      <c r="WDW6" s="384"/>
      <c r="WDX6" s="384"/>
      <c r="WDY6" s="384"/>
      <c r="WDZ6" s="384"/>
      <c r="WEA6" s="384"/>
      <c r="WEB6" s="384"/>
      <c r="WEC6" s="384"/>
      <c r="WED6" s="384"/>
      <c r="WEE6" s="384"/>
      <c r="WEF6" s="384"/>
      <c r="WEG6" s="384"/>
      <c r="WEH6" s="384"/>
      <c r="WEI6" s="384"/>
      <c r="WEJ6" s="384"/>
      <c r="WEK6" s="384"/>
      <c r="WEL6" s="384"/>
      <c r="WEM6" s="384"/>
      <c r="WEN6" s="384"/>
      <c r="WEO6" s="384"/>
      <c r="WEP6" s="384"/>
      <c r="WEQ6" s="384"/>
      <c r="WER6" s="384"/>
      <c r="WES6" s="384"/>
      <c r="WET6" s="384"/>
      <c r="WEU6" s="384"/>
      <c r="WEV6" s="384"/>
      <c r="WEW6" s="384"/>
      <c r="WEX6" s="384"/>
      <c r="WEY6" s="384"/>
      <c r="WEZ6" s="384"/>
      <c r="WFA6" s="384"/>
      <c r="WFB6" s="384"/>
      <c r="WFC6" s="384"/>
      <c r="WFD6" s="384"/>
      <c r="WFE6" s="384"/>
      <c r="WFF6" s="384"/>
      <c r="WFG6" s="384"/>
      <c r="WFH6" s="384"/>
      <c r="WFI6" s="384"/>
      <c r="WFJ6" s="384"/>
      <c r="WFK6" s="384"/>
      <c r="WFL6" s="384"/>
      <c r="WFM6" s="384"/>
      <c r="WFN6" s="384"/>
      <c r="WFO6" s="384"/>
      <c r="WFP6" s="384"/>
      <c r="WFQ6" s="384"/>
      <c r="WFR6" s="384"/>
      <c r="WFS6" s="384"/>
      <c r="WFT6" s="384"/>
      <c r="WFU6" s="384"/>
      <c r="WFV6" s="384"/>
      <c r="WFW6" s="384"/>
      <c r="WFX6" s="384"/>
      <c r="WFY6" s="384"/>
      <c r="WFZ6" s="384"/>
      <c r="WGA6" s="384"/>
      <c r="WGB6" s="384"/>
      <c r="WGC6" s="384"/>
      <c r="WGD6" s="384"/>
      <c r="WGE6" s="384"/>
      <c r="WGF6" s="384"/>
      <c r="WGG6" s="384"/>
      <c r="WGH6" s="384"/>
      <c r="WGI6" s="384"/>
      <c r="WGJ6" s="384"/>
      <c r="WGK6" s="384"/>
      <c r="WGL6" s="384"/>
      <c r="WGM6" s="384"/>
      <c r="WGN6" s="384"/>
      <c r="WGO6" s="384"/>
      <c r="WGP6" s="384"/>
      <c r="WGQ6" s="384"/>
      <c r="WGR6" s="384"/>
      <c r="WGS6" s="384"/>
      <c r="WGT6" s="384"/>
      <c r="WGU6" s="384"/>
      <c r="WGV6" s="384"/>
      <c r="WGW6" s="384"/>
      <c r="WGX6" s="384"/>
      <c r="WGY6" s="384"/>
      <c r="WGZ6" s="384"/>
      <c r="WHA6" s="384"/>
      <c r="WHB6" s="384"/>
      <c r="WHC6" s="384"/>
      <c r="WHD6" s="384"/>
      <c r="WHE6" s="384"/>
      <c r="WHF6" s="384"/>
      <c r="WHG6" s="384"/>
      <c r="WHH6" s="384"/>
      <c r="WHI6" s="384"/>
      <c r="WHJ6" s="384"/>
      <c r="WHK6" s="384"/>
      <c r="WHL6" s="384"/>
      <c r="WHM6" s="384"/>
      <c r="WHN6" s="384"/>
      <c r="WHO6" s="384"/>
      <c r="WHP6" s="384"/>
      <c r="WHQ6" s="384"/>
      <c r="WHR6" s="384"/>
      <c r="WHS6" s="384"/>
      <c r="WHT6" s="384"/>
      <c r="WHU6" s="384"/>
      <c r="WHV6" s="384"/>
      <c r="WHW6" s="384"/>
      <c r="WHX6" s="384"/>
      <c r="WHY6" s="384"/>
      <c r="WHZ6" s="384"/>
      <c r="WIA6" s="384"/>
      <c r="WIB6" s="384"/>
      <c r="WIC6" s="384"/>
      <c r="WID6" s="384"/>
      <c r="WIE6" s="384"/>
      <c r="WIF6" s="384"/>
      <c r="WIG6" s="384"/>
      <c r="WIH6" s="384"/>
      <c r="WII6" s="384"/>
      <c r="WIJ6" s="384"/>
      <c r="WIK6" s="384"/>
      <c r="WIL6" s="384"/>
      <c r="WIM6" s="384"/>
      <c r="WIN6" s="384"/>
      <c r="WIO6" s="384"/>
      <c r="WIP6" s="384"/>
      <c r="WIQ6" s="384"/>
      <c r="WIR6" s="384"/>
      <c r="WIS6" s="384"/>
      <c r="WIT6" s="384"/>
      <c r="WIU6" s="384"/>
      <c r="WIV6" s="384"/>
      <c r="WIW6" s="384"/>
      <c r="WIX6" s="384"/>
      <c r="WIY6" s="384"/>
      <c r="WIZ6" s="384"/>
      <c r="WJA6" s="384"/>
      <c r="WJB6" s="384"/>
      <c r="WJC6" s="384"/>
      <c r="WJD6" s="384"/>
      <c r="WJE6" s="384"/>
      <c r="WJF6" s="384"/>
      <c r="WJG6" s="384"/>
      <c r="WJH6" s="384"/>
      <c r="WJI6" s="384"/>
      <c r="WJJ6" s="384"/>
      <c r="WJK6" s="384"/>
      <c r="WJL6" s="384"/>
      <c r="WJM6" s="384"/>
      <c r="WJN6" s="384"/>
      <c r="WJO6" s="384"/>
      <c r="WJP6" s="384"/>
      <c r="WJQ6" s="384"/>
      <c r="WJR6" s="384"/>
      <c r="WJS6" s="384"/>
      <c r="WJT6" s="384"/>
      <c r="WJU6" s="384"/>
      <c r="WJV6" s="384"/>
      <c r="WJW6" s="384"/>
      <c r="WJX6" s="384"/>
      <c r="WJY6" s="384"/>
      <c r="WJZ6" s="384"/>
      <c r="WKA6" s="384"/>
      <c r="WKB6" s="384"/>
      <c r="WKC6" s="384"/>
      <c r="WKD6" s="384"/>
      <c r="WKE6" s="384"/>
      <c r="WKF6" s="384"/>
      <c r="WKG6" s="384"/>
      <c r="WKH6" s="384"/>
      <c r="WKI6" s="384"/>
      <c r="WKJ6" s="384"/>
      <c r="WKK6" s="384"/>
      <c r="WKL6" s="384"/>
      <c r="WKM6" s="384"/>
      <c r="WKN6" s="384"/>
      <c r="WKO6" s="384"/>
      <c r="WKP6" s="384"/>
      <c r="WKQ6" s="384"/>
      <c r="WKR6" s="384"/>
      <c r="WKS6" s="384"/>
      <c r="WKT6" s="384"/>
      <c r="WKU6" s="384"/>
      <c r="WKV6" s="384"/>
      <c r="WKW6" s="384"/>
      <c r="WKX6" s="384"/>
      <c r="WKY6" s="384"/>
      <c r="WKZ6" s="384"/>
      <c r="WLA6" s="384"/>
      <c r="WLB6" s="384"/>
      <c r="WLC6" s="384"/>
      <c r="WLD6" s="384"/>
      <c r="WLE6" s="384"/>
      <c r="WLF6" s="384"/>
      <c r="WLG6" s="384"/>
      <c r="WLH6" s="384"/>
      <c r="WLI6" s="384"/>
      <c r="WLJ6" s="384"/>
      <c r="WLK6" s="384"/>
      <c r="WLL6" s="384"/>
      <c r="WLM6" s="384"/>
      <c r="WLN6" s="384"/>
      <c r="WLO6" s="384"/>
      <c r="WLP6" s="384"/>
      <c r="WLQ6" s="384"/>
      <c r="WLR6" s="384"/>
      <c r="WLS6" s="384"/>
      <c r="WLT6" s="384"/>
      <c r="WLU6" s="384"/>
      <c r="WLV6" s="384"/>
      <c r="WLW6" s="384"/>
      <c r="WLX6" s="384"/>
      <c r="WLY6" s="384"/>
      <c r="WLZ6" s="384"/>
      <c r="WMA6" s="384"/>
      <c r="WMB6" s="384"/>
      <c r="WMC6" s="384"/>
      <c r="WMD6" s="384"/>
      <c r="WME6" s="384"/>
      <c r="WMF6" s="384"/>
      <c r="WMG6" s="384"/>
      <c r="WMH6" s="384"/>
      <c r="WMI6" s="384"/>
      <c r="WMJ6" s="384"/>
      <c r="WMK6" s="384"/>
      <c r="WML6" s="384"/>
      <c r="WMM6" s="384"/>
      <c r="WMN6" s="384"/>
      <c r="WMO6" s="384"/>
      <c r="WMP6" s="384"/>
      <c r="WMQ6" s="384"/>
      <c r="WMR6" s="384"/>
      <c r="WMS6" s="384"/>
      <c r="WMT6" s="384"/>
      <c r="WMU6" s="384"/>
      <c r="WMV6" s="384"/>
      <c r="WMW6" s="384"/>
      <c r="WMX6" s="384"/>
      <c r="WMY6" s="384"/>
      <c r="WMZ6" s="384"/>
      <c r="WNA6" s="384"/>
      <c r="WNB6" s="384"/>
      <c r="WNC6" s="384"/>
      <c r="WND6" s="384"/>
      <c r="WNE6" s="384"/>
      <c r="WNF6" s="384"/>
      <c r="WNG6" s="384"/>
      <c r="WNH6" s="384"/>
      <c r="WNI6" s="384"/>
      <c r="WNJ6" s="384"/>
      <c r="WNK6" s="384"/>
      <c r="WNL6" s="384"/>
      <c r="WNM6" s="384"/>
      <c r="WNN6" s="384"/>
      <c r="WNO6" s="384"/>
      <c r="WNP6" s="384"/>
      <c r="WNQ6" s="384"/>
      <c r="WNR6" s="384"/>
      <c r="WNS6" s="384"/>
      <c r="WNT6" s="384"/>
      <c r="WNU6" s="384"/>
      <c r="WNV6" s="384"/>
      <c r="WNW6" s="384"/>
      <c r="WNX6" s="384"/>
      <c r="WNY6" s="384"/>
      <c r="WNZ6" s="384"/>
      <c r="WOA6" s="384"/>
      <c r="WOB6" s="384"/>
      <c r="WOC6" s="384"/>
      <c r="WOD6" s="384"/>
      <c r="WOE6" s="384"/>
      <c r="WOF6" s="384"/>
      <c r="WOG6" s="384"/>
      <c r="WOH6" s="384"/>
      <c r="WOI6" s="384"/>
      <c r="WOJ6" s="384"/>
      <c r="WOK6" s="384"/>
      <c r="WOL6" s="384"/>
      <c r="WOM6" s="384"/>
      <c r="WON6" s="384"/>
      <c r="WOO6" s="384"/>
      <c r="WOP6" s="384"/>
      <c r="WOQ6" s="384"/>
      <c r="WOR6" s="384"/>
      <c r="WOS6" s="384"/>
      <c r="WOT6" s="384"/>
      <c r="WOU6" s="384"/>
      <c r="WOV6" s="384"/>
      <c r="WOW6" s="384"/>
      <c r="WOX6" s="384"/>
      <c r="WOY6" s="384"/>
      <c r="WOZ6" s="384"/>
      <c r="WPA6" s="384"/>
      <c r="WPB6" s="384"/>
      <c r="WPC6" s="384"/>
      <c r="WPD6" s="384"/>
      <c r="WPE6" s="384"/>
      <c r="WPF6" s="384"/>
      <c r="WPG6" s="384"/>
      <c r="WPH6" s="384"/>
      <c r="WPI6" s="384"/>
      <c r="WPJ6" s="384"/>
      <c r="WPK6" s="384"/>
      <c r="WPL6" s="384"/>
      <c r="WPM6" s="384"/>
      <c r="WPN6" s="384"/>
      <c r="WPO6" s="384"/>
      <c r="WPP6" s="384"/>
      <c r="WPQ6" s="384"/>
      <c r="WPR6" s="384"/>
      <c r="WPS6" s="384"/>
      <c r="WPT6" s="384"/>
      <c r="WPU6" s="384"/>
      <c r="WPV6" s="384"/>
      <c r="WPW6" s="384"/>
      <c r="WPX6" s="384"/>
      <c r="WPY6" s="384"/>
      <c r="WPZ6" s="384"/>
      <c r="WQA6" s="384"/>
      <c r="WQB6" s="384"/>
      <c r="WQC6" s="384"/>
      <c r="WQD6" s="384"/>
      <c r="WQE6" s="384"/>
      <c r="WQF6" s="384"/>
      <c r="WQG6" s="384"/>
      <c r="WQH6" s="384"/>
      <c r="WQI6" s="384"/>
      <c r="WQJ6" s="384"/>
      <c r="WQK6" s="384"/>
      <c r="WQL6" s="384"/>
      <c r="WQM6" s="384"/>
      <c r="WQN6" s="384"/>
      <c r="WQO6" s="384"/>
      <c r="WQP6" s="384"/>
      <c r="WQQ6" s="384"/>
      <c r="WQR6" s="384"/>
      <c r="WQS6" s="384"/>
      <c r="WQT6" s="384"/>
      <c r="WQU6" s="384"/>
      <c r="WQV6" s="384"/>
      <c r="WQW6" s="384"/>
      <c r="WQX6" s="384"/>
      <c r="WQY6" s="384"/>
      <c r="WQZ6" s="384"/>
      <c r="WRA6" s="384"/>
      <c r="WRB6" s="384"/>
      <c r="WRC6" s="384"/>
      <c r="WRD6" s="384"/>
      <c r="WRE6" s="384"/>
      <c r="WRF6" s="384"/>
      <c r="WRG6" s="384"/>
      <c r="WRH6" s="384"/>
      <c r="WRI6" s="384"/>
      <c r="WRJ6" s="384"/>
      <c r="WRK6" s="384"/>
      <c r="WRL6" s="384"/>
      <c r="WRM6" s="384"/>
      <c r="WRN6" s="384"/>
      <c r="WRO6" s="384"/>
      <c r="WRP6" s="384"/>
      <c r="WRQ6" s="384"/>
      <c r="WRR6" s="384"/>
      <c r="WRS6" s="384"/>
      <c r="WRT6" s="384"/>
      <c r="WRU6" s="384"/>
      <c r="WRV6" s="384"/>
      <c r="WRW6" s="384"/>
      <c r="WRX6" s="384"/>
      <c r="WRY6" s="384"/>
      <c r="WRZ6" s="384"/>
      <c r="WSA6" s="384"/>
      <c r="WSB6" s="384"/>
      <c r="WSC6" s="384"/>
      <c r="WSD6" s="384"/>
      <c r="WSE6" s="384"/>
      <c r="WSF6" s="384"/>
      <c r="WSG6" s="384"/>
      <c r="WSH6" s="384"/>
      <c r="WSI6" s="384"/>
      <c r="WSJ6" s="384"/>
      <c r="WSK6" s="384"/>
      <c r="WSL6" s="384"/>
      <c r="WSM6" s="384"/>
      <c r="WSN6" s="384"/>
      <c r="WSO6" s="384"/>
      <c r="WSP6" s="384"/>
      <c r="WSQ6" s="384"/>
      <c r="WSR6" s="384"/>
      <c r="WSS6" s="384"/>
      <c r="WST6" s="384"/>
      <c r="WSU6" s="384"/>
      <c r="WSV6" s="384"/>
      <c r="WSW6" s="384"/>
      <c r="WSX6" s="384"/>
      <c r="WSY6" s="384"/>
      <c r="WSZ6" s="384"/>
      <c r="WTA6" s="384"/>
      <c r="WTB6" s="384"/>
      <c r="WTC6" s="384"/>
      <c r="WTD6" s="384"/>
      <c r="WTE6" s="384"/>
      <c r="WTF6" s="384"/>
      <c r="WTG6" s="384"/>
      <c r="WTH6" s="384"/>
      <c r="WTI6" s="384"/>
      <c r="WTJ6" s="384"/>
      <c r="WTK6" s="384"/>
      <c r="WTL6" s="384"/>
      <c r="WTM6" s="384"/>
      <c r="WTN6" s="384"/>
      <c r="WTO6" s="384"/>
      <c r="WTP6" s="384"/>
      <c r="WTQ6" s="384"/>
      <c r="WTR6" s="384"/>
      <c r="WTS6" s="384"/>
      <c r="WTT6" s="384"/>
      <c r="WTU6" s="384"/>
      <c r="WTV6" s="384"/>
      <c r="WTW6" s="384"/>
      <c r="WTX6" s="384"/>
      <c r="WTY6" s="384"/>
      <c r="WTZ6" s="384"/>
      <c r="WUA6" s="384"/>
      <c r="WUB6" s="384"/>
      <c r="WUC6" s="384"/>
      <c r="WUD6" s="384"/>
      <c r="WUE6" s="384"/>
      <c r="WUF6" s="384"/>
      <c r="WUG6" s="384"/>
      <c r="WUH6" s="384"/>
      <c r="WUI6" s="384"/>
      <c r="WUJ6" s="384"/>
      <c r="WUK6" s="384"/>
      <c r="WUL6" s="384"/>
      <c r="WUM6" s="384"/>
      <c r="WUN6" s="384"/>
      <c r="WUO6" s="384"/>
      <c r="WUP6" s="384"/>
      <c r="WUQ6" s="384"/>
      <c r="WUR6" s="384"/>
      <c r="WUS6" s="384"/>
      <c r="WUT6" s="384"/>
      <c r="WUU6" s="384"/>
      <c r="WUV6" s="384"/>
      <c r="WUW6" s="384"/>
      <c r="WUX6" s="384"/>
      <c r="WUY6" s="384"/>
      <c r="WUZ6" s="384"/>
      <c r="WVA6" s="384"/>
      <c r="WVB6" s="384"/>
      <c r="WVC6" s="384"/>
      <c r="WVD6" s="384"/>
      <c r="WVE6" s="384"/>
      <c r="WVF6" s="384"/>
      <c r="WVG6" s="384"/>
      <c r="WVH6" s="384"/>
      <c r="WVI6" s="384"/>
      <c r="WVJ6" s="384"/>
      <c r="WVK6" s="384"/>
      <c r="WVL6" s="384"/>
      <c r="WVM6" s="384"/>
      <c r="WVN6" s="384"/>
      <c r="WVO6" s="384"/>
      <c r="WVP6" s="384"/>
      <c r="WVQ6" s="384"/>
      <c r="WVR6" s="384"/>
      <c r="WVS6" s="384"/>
      <c r="WVT6" s="384"/>
      <c r="WVU6" s="384"/>
      <c r="WVV6" s="384"/>
      <c r="WVW6" s="384"/>
      <c r="WVX6" s="384"/>
      <c r="WVY6" s="384"/>
      <c r="WVZ6" s="384"/>
      <c r="WWA6" s="384"/>
      <c r="WWB6" s="384"/>
      <c r="WWC6" s="384"/>
      <c r="WWD6" s="384"/>
      <c r="WWE6" s="384"/>
      <c r="WWF6" s="384"/>
      <c r="WWG6" s="384"/>
      <c r="WWH6" s="384"/>
      <c r="WWI6" s="384"/>
      <c r="WWJ6" s="384"/>
      <c r="WWK6" s="384"/>
      <c r="WWL6" s="384"/>
      <c r="WWM6" s="384"/>
      <c r="WWN6" s="384"/>
      <c r="WWO6" s="384"/>
      <c r="WWP6" s="384"/>
      <c r="WWQ6" s="384"/>
      <c r="WWR6" s="384"/>
      <c r="WWS6" s="384"/>
      <c r="WWT6" s="384"/>
      <c r="WWU6" s="384"/>
      <c r="WWV6" s="384"/>
      <c r="WWW6" s="384"/>
      <c r="WWX6" s="384"/>
      <c r="WWY6" s="384"/>
      <c r="WWZ6" s="384"/>
      <c r="WXA6" s="384"/>
      <c r="WXB6" s="384"/>
      <c r="WXC6" s="384"/>
      <c r="WXD6" s="384"/>
      <c r="WXE6" s="384"/>
      <c r="WXF6" s="384"/>
      <c r="WXG6" s="384"/>
      <c r="WXH6" s="384"/>
      <c r="WXI6" s="384"/>
      <c r="WXJ6" s="384"/>
      <c r="WXK6" s="384"/>
      <c r="WXL6" s="384"/>
      <c r="WXM6" s="384"/>
      <c r="WXN6" s="384"/>
      <c r="WXO6" s="384"/>
      <c r="WXP6" s="384"/>
      <c r="WXQ6" s="384"/>
      <c r="WXR6" s="384"/>
      <c r="WXS6" s="384"/>
      <c r="WXT6" s="384"/>
      <c r="WXU6" s="384"/>
      <c r="WXV6" s="384"/>
      <c r="WXW6" s="384"/>
      <c r="WXX6" s="384"/>
      <c r="WXY6" s="384"/>
      <c r="WXZ6" s="384"/>
      <c r="WYA6" s="384"/>
      <c r="WYB6" s="384"/>
      <c r="WYC6" s="384"/>
      <c r="WYD6" s="384"/>
      <c r="WYE6" s="384"/>
      <c r="WYF6" s="384"/>
      <c r="WYG6" s="384"/>
      <c r="WYH6" s="384"/>
      <c r="WYI6" s="384"/>
      <c r="WYJ6" s="384"/>
      <c r="WYK6" s="384"/>
      <c r="WYL6" s="384"/>
      <c r="WYM6" s="384"/>
      <c r="WYN6" s="384"/>
      <c r="WYO6" s="384"/>
      <c r="WYP6" s="384"/>
      <c r="WYQ6" s="384"/>
      <c r="WYR6" s="384"/>
      <c r="WYS6" s="384"/>
      <c r="WYT6" s="384"/>
      <c r="WYU6" s="384"/>
      <c r="WYV6" s="384"/>
      <c r="WYW6" s="384"/>
      <c r="WYX6" s="384"/>
      <c r="WYY6" s="384"/>
      <c r="WYZ6" s="384"/>
      <c r="WZA6" s="384"/>
      <c r="WZB6" s="384"/>
      <c r="WZC6" s="384"/>
      <c r="WZD6" s="384"/>
      <c r="WZE6" s="384"/>
      <c r="WZF6" s="384"/>
      <c r="WZG6" s="384"/>
      <c r="WZH6" s="384"/>
      <c r="WZI6" s="384"/>
      <c r="WZJ6" s="384"/>
      <c r="WZK6" s="384"/>
      <c r="WZL6" s="384"/>
      <c r="WZM6" s="384"/>
      <c r="WZN6" s="384"/>
      <c r="WZO6" s="384"/>
      <c r="WZP6" s="384"/>
      <c r="WZQ6" s="384"/>
      <c r="WZR6" s="384"/>
      <c r="WZS6" s="384"/>
      <c r="WZT6" s="384"/>
      <c r="WZU6" s="384"/>
      <c r="WZV6" s="384"/>
      <c r="WZW6" s="384"/>
      <c r="WZX6" s="384"/>
      <c r="WZY6" s="384"/>
      <c r="WZZ6" s="384"/>
      <c r="XAA6" s="384"/>
      <c r="XAB6" s="384"/>
      <c r="XAC6" s="384"/>
      <c r="XAD6" s="384"/>
      <c r="XAE6" s="384"/>
      <c r="XAF6" s="384"/>
      <c r="XAG6" s="384"/>
      <c r="XAH6" s="384"/>
      <c r="XAI6" s="384"/>
      <c r="XAJ6" s="384"/>
      <c r="XAK6" s="384"/>
      <c r="XAL6" s="384"/>
      <c r="XAM6" s="384"/>
      <c r="XAN6" s="384"/>
      <c r="XAO6" s="384"/>
      <c r="XAP6" s="384"/>
      <c r="XAQ6" s="384"/>
      <c r="XAR6" s="384"/>
      <c r="XAS6" s="384"/>
      <c r="XAT6" s="384"/>
      <c r="XAU6" s="384"/>
      <c r="XAV6" s="384"/>
      <c r="XAW6" s="384"/>
      <c r="XAX6" s="384"/>
      <c r="XAY6" s="384"/>
      <c r="XAZ6" s="384"/>
      <c r="XBA6" s="384"/>
      <c r="XBB6" s="384"/>
      <c r="XBC6" s="384"/>
      <c r="XBD6" s="384"/>
      <c r="XBE6" s="384"/>
      <c r="XBF6" s="384"/>
      <c r="XBG6" s="384"/>
      <c r="XBH6" s="384"/>
      <c r="XBI6" s="384"/>
      <c r="XBJ6" s="384"/>
      <c r="XBK6" s="384"/>
      <c r="XBL6" s="384"/>
      <c r="XBM6" s="384"/>
      <c r="XBN6" s="384"/>
      <c r="XBO6" s="384"/>
      <c r="XBP6" s="384"/>
      <c r="XBQ6" s="384"/>
      <c r="XBR6" s="384"/>
      <c r="XBS6" s="384"/>
      <c r="XBT6" s="384"/>
      <c r="XBU6" s="384"/>
      <c r="XBV6" s="384"/>
      <c r="XBW6" s="384"/>
      <c r="XBX6" s="384"/>
      <c r="XBY6" s="384"/>
      <c r="XBZ6" s="384"/>
      <c r="XCA6" s="384"/>
      <c r="XCB6" s="384"/>
      <c r="XCC6" s="384"/>
      <c r="XCD6" s="384"/>
      <c r="XCE6" s="384"/>
      <c r="XCF6" s="384"/>
      <c r="XCG6" s="384"/>
      <c r="XCH6" s="384"/>
      <c r="XCI6" s="384"/>
      <c r="XCJ6" s="384"/>
      <c r="XCK6" s="384"/>
      <c r="XCL6" s="384"/>
      <c r="XCM6" s="384"/>
      <c r="XCN6" s="384"/>
      <c r="XCO6" s="384"/>
      <c r="XCP6" s="384"/>
      <c r="XCQ6" s="384"/>
      <c r="XCR6" s="384"/>
      <c r="XCS6" s="384"/>
      <c r="XCT6" s="384"/>
      <c r="XCU6" s="384"/>
      <c r="XCV6" s="384"/>
      <c r="XCW6" s="384"/>
      <c r="XCX6" s="384"/>
      <c r="XCY6" s="384"/>
      <c r="XCZ6" s="384"/>
      <c r="XDA6" s="384"/>
      <c r="XDB6" s="384"/>
      <c r="XDC6" s="384"/>
      <c r="XDD6" s="384"/>
      <c r="XDE6" s="384"/>
      <c r="XDF6" s="384"/>
      <c r="XDG6" s="384"/>
      <c r="XDH6" s="384"/>
      <c r="XDI6" s="384"/>
      <c r="XDJ6" s="384"/>
      <c r="XDK6" s="384"/>
      <c r="XDL6" s="384"/>
      <c r="XDM6" s="384"/>
      <c r="XDN6" s="384"/>
      <c r="XDO6" s="384"/>
      <c r="XDP6" s="384"/>
      <c r="XDQ6" s="384"/>
      <c r="XDR6" s="384"/>
      <c r="XDS6" s="384"/>
      <c r="XDT6" s="384"/>
      <c r="XDU6" s="384"/>
      <c r="XDV6" s="384"/>
      <c r="XDW6" s="384"/>
      <c r="XDX6" s="384"/>
      <c r="XDY6" s="384"/>
      <c r="XDZ6" s="384"/>
      <c r="XEA6" s="384"/>
      <c r="XEB6" s="384"/>
      <c r="XEC6" s="384"/>
      <c r="XED6" s="384"/>
      <c r="XEE6" s="384"/>
      <c r="XEF6" s="384"/>
      <c r="XEG6" s="384"/>
      <c r="XEH6" s="384"/>
      <c r="XEI6" s="384"/>
      <c r="XEJ6" s="384"/>
      <c r="XEK6" s="384"/>
      <c r="XEL6" s="384"/>
      <c r="XEM6" s="384"/>
      <c r="XEN6" s="384"/>
      <c r="XEO6" s="384"/>
      <c r="XEP6" s="384"/>
      <c r="XEQ6" s="384"/>
      <c r="XER6" s="384"/>
      <c r="XES6" s="384"/>
      <c r="XET6" s="384"/>
      <c r="XEU6" s="384"/>
    </row>
    <row r="7" spans="1:16375" ht="14.45" customHeight="1">
      <c r="A7" s="421" t="s">
        <v>54</v>
      </c>
      <c r="B7" s="377">
        <v>56273</v>
      </c>
      <c r="C7" s="422">
        <v>64703</v>
      </c>
      <c r="D7" s="379">
        <f>(C7-B7)/B7*100</f>
        <v>14.980541289783734</v>
      </c>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row>
    <row r="8" spans="1:16375" ht="14.45" hidden="1" customHeight="1">
      <c r="A8" s="421" t="s">
        <v>55</v>
      </c>
      <c r="B8" s="377"/>
      <c r="C8" s="422"/>
      <c r="D8" s="379"/>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row>
    <row r="9" spans="1:16375" ht="14.45" customHeight="1">
      <c r="A9" s="421" t="s">
        <v>56</v>
      </c>
      <c r="B9" s="377">
        <v>15957</v>
      </c>
      <c r="C9" s="422">
        <v>20220</v>
      </c>
      <c r="D9" s="379">
        <f t="shared" ref="D9" si="2">(C9-B9)/B9*100</f>
        <v>26.715548035344987</v>
      </c>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row>
    <row r="10" spans="1:16375" ht="14.45" customHeight="1">
      <c r="A10" s="421" t="s">
        <v>57</v>
      </c>
      <c r="B10" s="377">
        <v>2923</v>
      </c>
      <c r="C10" s="422">
        <v>4259</v>
      </c>
      <c r="D10" s="379">
        <f t="shared" ref="D10" si="3">(C10-B10)/B10*100</f>
        <v>45.706465959630513</v>
      </c>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row>
    <row r="11" spans="1:16375" ht="14.45" customHeight="1">
      <c r="A11" s="421" t="s">
        <v>58</v>
      </c>
      <c r="B11" s="377">
        <v>34972</v>
      </c>
      <c r="C11" s="422">
        <v>37682</v>
      </c>
      <c r="D11" s="379">
        <f t="shared" ref="D11:D19" si="4">(C11-B11)/B11*100</f>
        <v>7.7490563879675163</v>
      </c>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row>
    <row r="12" spans="1:16375" ht="14.45" customHeight="1">
      <c r="A12" s="421" t="s">
        <v>59</v>
      </c>
      <c r="B12" s="377">
        <v>36465</v>
      </c>
      <c r="C12" s="422">
        <v>36043</v>
      </c>
      <c r="D12" s="379">
        <f t="shared" si="4"/>
        <v>-1.1572740984505689</v>
      </c>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row>
    <row r="13" spans="1:16375" ht="14.45" customHeight="1">
      <c r="A13" s="421" t="s">
        <v>60</v>
      </c>
      <c r="B13" s="377">
        <v>8491</v>
      </c>
      <c r="C13" s="422">
        <v>8110</v>
      </c>
      <c r="D13" s="379">
        <f t="shared" si="4"/>
        <v>-4.4871039924626075</v>
      </c>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row>
    <row r="14" spans="1:16375" ht="14.45" customHeight="1">
      <c r="A14" s="421" t="s">
        <v>61</v>
      </c>
      <c r="B14" s="377">
        <v>28684</v>
      </c>
      <c r="C14" s="422">
        <v>31672</v>
      </c>
      <c r="D14" s="379">
        <f t="shared" si="4"/>
        <v>10.416957188676614</v>
      </c>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row>
    <row r="15" spans="1:16375" ht="14.45" customHeight="1">
      <c r="A15" s="421" t="s">
        <v>62</v>
      </c>
      <c r="B15" s="377">
        <v>49734</v>
      </c>
      <c r="C15" s="422">
        <v>53415</v>
      </c>
      <c r="D15" s="379">
        <f t="shared" si="4"/>
        <v>7.4013753166847636</v>
      </c>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row>
    <row r="16" spans="1:16375" ht="14.45" customHeight="1">
      <c r="A16" s="421" t="s">
        <v>63</v>
      </c>
      <c r="B16" s="377">
        <v>12139</v>
      </c>
      <c r="C16" s="422">
        <v>12849</v>
      </c>
      <c r="D16" s="379">
        <f t="shared" si="4"/>
        <v>5.8489167147211463</v>
      </c>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row>
    <row r="17" spans="1:16375" ht="14.45" customHeight="1">
      <c r="A17" s="421" t="s">
        <v>64</v>
      </c>
      <c r="B17" s="377">
        <v>26609</v>
      </c>
      <c r="C17" s="422">
        <v>27255</v>
      </c>
      <c r="D17" s="379">
        <f t="shared" si="4"/>
        <v>2.427750009395317</v>
      </c>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row>
    <row r="18" spans="1:16375" ht="14.45" customHeight="1">
      <c r="A18" s="421" t="s">
        <v>65</v>
      </c>
      <c r="B18" s="377">
        <v>62463</v>
      </c>
      <c r="C18" s="422">
        <v>69680</v>
      </c>
      <c r="D18" s="379">
        <f t="shared" si="4"/>
        <v>11.554039991675072</v>
      </c>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row>
    <row r="19" spans="1:16375" ht="14.45" customHeight="1">
      <c r="A19" s="421" t="s">
        <v>66</v>
      </c>
      <c r="B19" s="377">
        <v>1094</v>
      </c>
      <c r="C19" s="422">
        <v>1313</v>
      </c>
      <c r="D19" s="379">
        <f t="shared" si="4"/>
        <v>20.018281535648992</v>
      </c>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row>
    <row r="20" spans="1:16375" s="368" customFormat="1" ht="14.45" hidden="1" customHeight="1">
      <c r="A20" s="426" t="s">
        <v>67</v>
      </c>
      <c r="B20" s="424"/>
      <c r="C20" s="425"/>
      <c r="D20" s="383"/>
      <c r="E20" s="384"/>
      <c r="F20" s="384"/>
      <c r="G20" s="384"/>
      <c r="H20" s="384"/>
      <c r="I20" s="384"/>
      <c r="J20" s="384"/>
      <c r="K20" s="384"/>
      <c r="L20" s="384"/>
      <c r="M20" s="384"/>
      <c r="N20" s="384"/>
      <c r="O20" s="384"/>
      <c r="P20" s="384"/>
      <c r="Q20" s="384"/>
      <c r="R20" s="384"/>
      <c r="S20" s="384"/>
      <c r="T20" s="384"/>
      <c r="U20" s="384"/>
      <c r="V20" s="384"/>
      <c r="W20" s="384"/>
      <c r="X20" s="384"/>
      <c r="Y20" s="384"/>
      <c r="Z20" s="384"/>
      <c r="AA20" s="384"/>
      <c r="AB20" s="384"/>
      <c r="AC20" s="384"/>
      <c r="AD20" s="384"/>
      <c r="AE20" s="384"/>
      <c r="AF20" s="384"/>
      <c r="AG20" s="384"/>
      <c r="AH20" s="384"/>
      <c r="AI20" s="384"/>
      <c r="AJ20" s="384"/>
      <c r="AK20" s="384"/>
      <c r="AL20" s="384"/>
      <c r="AM20" s="384"/>
      <c r="AN20" s="384"/>
      <c r="AO20" s="384"/>
      <c r="AP20" s="384"/>
      <c r="AQ20" s="384"/>
      <c r="AR20" s="384"/>
      <c r="AS20" s="384"/>
      <c r="AT20" s="384"/>
      <c r="AU20" s="384"/>
      <c r="AV20" s="384"/>
      <c r="AW20" s="384"/>
      <c r="AX20" s="384"/>
      <c r="AY20" s="384"/>
      <c r="AZ20" s="384"/>
      <c r="BA20" s="384"/>
      <c r="BB20" s="384"/>
      <c r="BC20" s="384"/>
      <c r="BD20" s="384"/>
      <c r="BE20" s="384"/>
      <c r="BF20" s="384"/>
      <c r="BG20" s="384"/>
      <c r="BH20" s="384"/>
      <c r="BI20" s="384"/>
      <c r="BJ20" s="384"/>
      <c r="BK20" s="384"/>
      <c r="BL20" s="384"/>
      <c r="BM20" s="384"/>
      <c r="BN20" s="384"/>
      <c r="BO20" s="384"/>
      <c r="BP20" s="384"/>
      <c r="BQ20" s="384"/>
      <c r="BR20" s="384"/>
      <c r="BS20" s="384"/>
      <c r="BT20" s="384"/>
      <c r="BU20" s="384"/>
      <c r="BV20" s="384"/>
      <c r="BW20" s="384"/>
      <c r="BX20" s="384"/>
      <c r="BY20" s="384"/>
      <c r="BZ20" s="384"/>
      <c r="CA20" s="384"/>
      <c r="CB20" s="384"/>
      <c r="CC20" s="384"/>
      <c r="CD20" s="384"/>
      <c r="CE20" s="384"/>
      <c r="CF20" s="384"/>
      <c r="CG20" s="384"/>
      <c r="CH20" s="384"/>
      <c r="CI20" s="384"/>
      <c r="CJ20" s="384"/>
      <c r="CK20" s="384"/>
      <c r="CL20" s="384"/>
      <c r="CM20" s="384"/>
      <c r="CN20" s="384"/>
      <c r="CO20" s="384"/>
      <c r="CP20" s="384"/>
      <c r="CQ20" s="384"/>
      <c r="CR20" s="384"/>
      <c r="CS20" s="384"/>
      <c r="CT20" s="384"/>
      <c r="CU20" s="384"/>
      <c r="CV20" s="384"/>
      <c r="CW20" s="384"/>
      <c r="CX20" s="384"/>
      <c r="CY20" s="384"/>
      <c r="CZ20" s="384"/>
      <c r="DA20" s="384"/>
      <c r="DB20" s="384"/>
      <c r="DC20" s="384"/>
      <c r="DD20" s="384"/>
      <c r="DE20" s="384"/>
      <c r="DF20" s="384"/>
      <c r="DG20" s="384"/>
      <c r="DH20" s="384"/>
      <c r="DI20" s="384"/>
      <c r="DJ20" s="384"/>
      <c r="DK20" s="384"/>
      <c r="DL20" s="384"/>
      <c r="DM20" s="384"/>
      <c r="DN20" s="384"/>
      <c r="DO20" s="384"/>
      <c r="DP20" s="384"/>
      <c r="DQ20" s="384"/>
      <c r="DR20" s="384"/>
      <c r="DS20" s="384"/>
      <c r="DT20" s="384"/>
      <c r="DU20" s="384"/>
      <c r="DV20" s="384"/>
      <c r="DW20" s="384"/>
      <c r="DX20" s="384"/>
      <c r="DY20" s="384"/>
      <c r="DZ20" s="384"/>
      <c r="EA20" s="384"/>
      <c r="EB20" s="384"/>
      <c r="EC20" s="384"/>
      <c r="ED20" s="384"/>
      <c r="EE20" s="384"/>
      <c r="EF20" s="384"/>
      <c r="EG20" s="384"/>
      <c r="EH20" s="384"/>
      <c r="EI20" s="384"/>
      <c r="EJ20" s="384"/>
      <c r="EK20" s="384"/>
      <c r="EL20" s="384"/>
      <c r="EM20" s="384"/>
      <c r="EN20" s="384"/>
      <c r="EO20" s="384"/>
      <c r="EP20" s="384"/>
      <c r="EQ20" s="384"/>
      <c r="ER20" s="384"/>
      <c r="ES20" s="384"/>
      <c r="ET20" s="384"/>
      <c r="EU20" s="384"/>
      <c r="EV20" s="384"/>
      <c r="EW20" s="384"/>
      <c r="EX20" s="384"/>
      <c r="EY20" s="384"/>
      <c r="EZ20" s="384"/>
      <c r="FA20" s="384"/>
      <c r="FB20" s="384"/>
      <c r="FC20" s="384"/>
      <c r="FD20" s="384"/>
      <c r="FE20" s="384"/>
      <c r="FF20" s="384"/>
      <c r="FG20" s="384"/>
      <c r="FH20" s="384"/>
      <c r="FI20" s="384"/>
      <c r="FJ20" s="384"/>
      <c r="FK20" s="384"/>
      <c r="FL20" s="384"/>
      <c r="FM20" s="384"/>
      <c r="FN20" s="384"/>
      <c r="FO20" s="384"/>
      <c r="FP20" s="384"/>
      <c r="FQ20" s="384"/>
      <c r="FR20" s="384"/>
      <c r="FS20" s="384"/>
      <c r="FT20" s="384"/>
      <c r="FU20" s="384"/>
      <c r="FV20" s="384"/>
      <c r="FW20" s="384"/>
      <c r="FX20" s="384"/>
      <c r="FY20" s="384"/>
      <c r="FZ20" s="384"/>
      <c r="GA20" s="384"/>
      <c r="GB20" s="384"/>
      <c r="GC20" s="384"/>
      <c r="GD20" s="384"/>
      <c r="GE20" s="384"/>
      <c r="GF20" s="384"/>
      <c r="GG20" s="384"/>
      <c r="GH20" s="384"/>
      <c r="GI20" s="384"/>
      <c r="GJ20" s="384"/>
      <c r="GK20" s="384"/>
      <c r="GL20" s="384"/>
      <c r="GM20" s="384"/>
      <c r="GN20" s="384"/>
      <c r="GO20" s="384"/>
      <c r="GP20" s="384"/>
      <c r="GQ20" s="384"/>
      <c r="GR20" s="384"/>
      <c r="GS20" s="384"/>
      <c r="GT20" s="384"/>
      <c r="GU20" s="384"/>
      <c r="GV20" s="384"/>
      <c r="GW20" s="384"/>
      <c r="GX20" s="384"/>
      <c r="GY20" s="384"/>
      <c r="GZ20" s="384"/>
      <c r="HA20" s="384"/>
      <c r="HB20" s="384"/>
      <c r="HC20" s="384"/>
      <c r="HD20" s="384"/>
      <c r="HE20" s="384"/>
      <c r="HF20" s="384"/>
      <c r="HG20" s="384"/>
      <c r="HH20" s="384"/>
      <c r="HI20" s="384"/>
      <c r="HJ20" s="384"/>
      <c r="HK20" s="384"/>
      <c r="HL20" s="384"/>
      <c r="HM20" s="384"/>
      <c r="HN20" s="384"/>
      <c r="HO20" s="384"/>
      <c r="HP20" s="384"/>
      <c r="HQ20" s="384"/>
      <c r="HR20" s="384"/>
      <c r="HS20" s="384"/>
      <c r="HT20" s="384"/>
      <c r="HU20" s="384"/>
      <c r="HV20" s="384"/>
      <c r="HW20" s="384"/>
      <c r="HX20" s="384"/>
      <c r="HY20" s="384"/>
      <c r="HZ20" s="384"/>
      <c r="IA20" s="384"/>
      <c r="IB20" s="384"/>
      <c r="IC20" s="384"/>
      <c r="ID20" s="384"/>
      <c r="IE20" s="384"/>
      <c r="IF20" s="384"/>
      <c r="IG20" s="384"/>
      <c r="IH20" s="384"/>
      <c r="II20" s="384"/>
      <c r="IJ20" s="384"/>
      <c r="IK20" s="384"/>
      <c r="IL20" s="384"/>
      <c r="IM20" s="384"/>
      <c r="IN20" s="384"/>
      <c r="IO20" s="384"/>
      <c r="IP20" s="384"/>
      <c r="IQ20" s="384"/>
      <c r="IR20" s="384"/>
      <c r="IS20" s="384"/>
      <c r="IT20" s="384"/>
      <c r="IU20" s="384"/>
      <c r="IV20" s="384"/>
      <c r="IW20" s="384"/>
      <c r="IX20" s="384"/>
      <c r="IY20" s="384"/>
      <c r="IZ20" s="384"/>
      <c r="JA20" s="384"/>
      <c r="JB20" s="384"/>
      <c r="JC20" s="384"/>
      <c r="JD20" s="384"/>
      <c r="JE20" s="384"/>
      <c r="JF20" s="384"/>
      <c r="JG20" s="384"/>
      <c r="JH20" s="384"/>
      <c r="JI20" s="384"/>
      <c r="JJ20" s="384"/>
      <c r="JK20" s="384"/>
      <c r="JL20" s="384"/>
      <c r="JM20" s="384"/>
      <c r="JN20" s="384"/>
      <c r="JO20" s="384"/>
      <c r="JP20" s="384"/>
      <c r="JQ20" s="384"/>
      <c r="JR20" s="384"/>
      <c r="JS20" s="384"/>
      <c r="JT20" s="384"/>
      <c r="JU20" s="384"/>
      <c r="JV20" s="384"/>
      <c r="JW20" s="384"/>
      <c r="JX20" s="384"/>
      <c r="JY20" s="384"/>
      <c r="JZ20" s="384"/>
      <c r="KA20" s="384"/>
      <c r="KB20" s="384"/>
      <c r="KC20" s="384"/>
      <c r="KD20" s="384"/>
      <c r="KE20" s="384"/>
      <c r="KF20" s="384"/>
      <c r="KG20" s="384"/>
      <c r="KH20" s="384"/>
      <c r="KI20" s="384"/>
      <c r="KJ20" s="384"/>
      <c r="KK20" s="384"/>
      <c r="KL20" s="384"/>
      <c r="KM20" s="384"/>
      <c r="KN20" s="384"/>
      <c r="KO20" s="384"/>
      <c r="KP20" s="384"/>
      <c r="KQ20" s="384"/>
      <c r="KR20" s="384"/>
      <c r="KS20" s="384"/>
      <c r="KT20" s="384"/>
      <c r="KU20" s="384"/>
      <c r="KV20" s="384"/>
      <c r="KW20" s="384"/>
      <c r="KX20" s="384"/>
      <c r="KY20" s="384"/>
      <c r="KZ20" s="384"/>
      <c r="LA20" s="384"/>
      <c r="LB20" s="384"/>
      <c r="LC20" s="384"/>
      <c r="LD20" s="384"/>
      <c r="LE20" s="384"/>
      <c r="LF20" s="384"/>
      <c r="LG20" s="384"/>
      <c r="LH20" s="384"/>
      <c r="LI20" s="384"/>
      <c r="LJ20" s="384"/>
      <c r="LK20" s="384"/>
      <c r="LL20" s="384"/>
      <c r="LM20" s="384"/>
      <c r="LN20" s="384"/>
      <c r="LO20" s="384"/>
      <c r="LP20" s="384"/>
      <c r="LQ20" s="384"/>
      <c r="LR20" s="384"/>
      <c r="LS20" s="384"/>
      <c r="LT20" s="384"/>
      <c r="LU20" s="384"/>
      <c r="LV20" s="384"/>
      <c r="LW20" s="384"/>
      <c r="LX20" s="384"/>
      <c r="LY20" s="384"/>
      <c r="LZ20" s="384"/>
      <c r="MA20" s="384"/>
      <c r="MB20" s="384"/>
      <c r="MC20" s="384"/>
      <c r="MD20" s="384"/>
      <c r="ME20" s="384"/>
      <c r="MF20" s="384"/>
      <c r="MG20" s="384"/>
      <c r="MH20" s="384"/>
      <c r="MI20" s="384"/>
      <c r="MJ20" s="384"/>
      <c r="MK20" s="384"/>
      <c r="ML20" s="384"/>
      <c r="MM20" s="384"/>
      <c r="MN20" s="384"/>
      <c r="MO20" s="384"/>
      <c r="MP20" s="384"/>
      <c r="MQ20" s="384"/>
      <c r="MR20" s="384"/>
      <c r="MS20" s="384"/>
      <c r="MT20" s="384"/>
      <c r="MU20" s="384"/>
      <c r="MV20" s="384"/>
      <c r="MW20" s="384"/>
      <c r="MX20" s="384"/>
      <c r="MY20" s="384"/>
      <c r="MZ20" s="384"/>
      <c r="NA20" s="384"/>
      <c r="NB20" s="384"/>
      <c r="NC20" s="384"/>
      <c r="ND20" s="384"/>
      <c r="NE20" s="384"/>
      <c r="NF20" s="384"/>
      <c r="NG20" s="384"/>
      <c r="NH20" s="384"/>
      <c r="NI20" s="384"/>
      <c r="NJ20" s="384"/>
      <c r="NK20" s="384"/>
      <c r="NL20" s="384"/>
      <c r="NM20" s="384"/>
      <c r="NN20" s="384"/>
      <c r="NO20" s="384"/>
      <c r="NP20" s="384"/>
      <c r="NQ20" s="384"/>
      <c r="NR20" s="384"/>
      <c r="NS20" s="384"/>
      <c r="NT20" s="384"/>
      <c r="NU20" s="384"/>
      <c r="NV20" s="384"/>
      <c r="NW20" s="384"/>
      <c r="NX20" s="384"/>
      <c r="NY20" s="384"/>
      <c r="NZ20" s="384"/>
      <c r="OA20" s="384"/>
      <c r="OB20" s="384"/>
      <c r="OC20" s="384"/>
      <c r="OD20" s="384"/>
      <c r="OE20" s="384"/>
      <c r="OF20" s="384"/>
      <c r="OG20" s="384"/>
      <c r="OH20" s="384"/>
      <c r="OI20" s="384"/>
      <c r="OJ20" s="384"/>
      <c r="OK20" s="384"/>
      <c r="OL20" s="384"/>
      <c r="OM20" s="384"/>
      <c r="ON20" s="384"/>
      <c r="OO20" s="384"/>
      <c r="OP20" s="384"/>
      <c r="OQ20" s="384"/>
      <c r="OR20" s="384"/>
      <c r="OS20" s="384"/>
      <c r="OT20" s="384"/>
      <c r="OU20" s="384"/>
      <c r="OV20" s="384"/>
      <c r="OW20" s="384"/>
      <c r="OX20" s="384"/>
      <c r="OY20" s="384"/>
      <c r="OZ20" s="384"/>
      <c r="PA20" s="384"/>
      <c r="PB20" s="384"/>
      <c r="PC20" s="384"/>
      <c r="PD20" s="384"/>
      <c r="PE20" s="384"/>
      <c r="PF20" s="384"/>
      <c r="PG20" s="384"/>
      <c r="PH20" s="384"/>
      <c r="PI20" s="384"/>
      <c r="PJ20" s="384"/>
      <c r="PK20" s="384"/>
      <c r="PL20" s="384"/>
      <c r="PM20" s="384"/>
      <c r="PN20" s="384"/>
      <c r="PO20" s="384"/>
      <c r="PP20" s="384"/>
      <c r="PQ20" s="384"/>
      <c r="PR20" s="384"/>
      <c r="PS20" s="384"/>
      <c r="PT20" s="384"/>
      <c r="PU20" s="384"/>
      <c r="PV20" s="384"/>
      <c r="PW20" s="384"/>
      <c r="PX20" s="384"/>
      <c r="PY20" s="384"/>
      <c r="PZ20" s="384"/>
      <c r="QA20" s="384"/>
      <c r="QB20" s="384"/>
      <c r="QC20" s="384"/>
      <c r="QD20" s="384"/>
      <c r="QE20" s="384"/>
      <c r="QF20" s="384"/>
      <c r="QG20" s="384"/>
      <c r="QH20" s="384"/>
      <c r="QI20" s="384"/>
      <c r="QJ20" s="384"/>
      <c r="QK20" s="384"/>
      <c r="QL20" s="384"/>
      <c r="QM20" s="384"/>
      <c r="QN20" s="384"/>
      <c r="QO20" s="384"/>
      <c r="QP20" s="384"/>
      <c r="QQ20" s="384"/>
      <c r="QR20" s="384"/>
      <c r="QS20" s="384"/>
      <c r="QT20" s="384"/>
      <c r="QU20" s="384"/>
      <c r="QV20" s="384"/>
      <c r="QW20" s="384"/>
      <c r="QX20" s="384"/>
      <c r="QY20" s="384"/>
      <c r="QZ20" s="384"/>
      <c r="RA20" s="384"/>
      <c r="RB20" s="384"/>
      <c r="RC20" s="384"/>
      <c r="RD20" s="384"/>
      <c r="RE20" s="384"/>
      <c r="RF20" s="384"/>
      <c r="RG20" s="384"/>
      <c r="RH20" s="384"/>
      <c r="RI20" s="384"/>
      <c r="RJ20" s="384"/>
      <c r="RK20" s="384"/>
      <c r="RL20" s="384"/>
      <c r="RM20" s="384"/>
      <c r="RN20" s="384"/>
      <c r="RO20" s="384"/>
      <c r="RP20" s="384"/>
      <c r="RQ20" s="384"/>
      <c r="RR20" s="384"/>
      <c r="RS20" s="384"/>
      <c r="RT20" s="384"/>
      <c r="RU20" s="384"/>
      <c r="RV20" s="384"/>
      <c r="RW20" s="384"/>
      <c r="RX20" s="384"/>
      <c r="RY20" s="384"/>
      <c r="RZ20" s="384"/>
      <c r="SA20" s="384"/>
      <c r="SB20" s="384"/>
      <c r="SC20" s="384"/>
      <c r="SD20" s="384"/>
      <c r="SE20" s="384"/>
      <c r="SF20" s="384"/>
      <c r="SG20" s="384"/>
      <c r="SH20" s="384"/>
      <c r="SI20" s="384"/>
      <c r="SJ20" s="384"/>
      <c r="SK20" s="384"/>
      <c r="SL20" s="384"/>
      <c r="SM20" s="384"/>
      <c r="SN20" s="384"/>
      <c r="SO20" s="384"/>
      <c r="SP20" s="384"/>
      <c r="SQ20" s="384"/>
      <c r="SR20" s="384"/>
      <c r="SS20" s="384"/>
      <c r="ST20" s="384"/>
      <c r="SU20" s="384"/>
      <c r="SV20" s="384"/>
      <c r="SW20" s="384"/>
      <c r="SX20" s="384"/>
      <c r="SY20" s="384"/>
      <c r="SZ20" s="384"/>
      <c r="TA20" s="384"/>
      <c r="TB20" s="384"/>
      <c r="TC20" s="384"/>
      <c r="TD20" s="384"/>
      <c r="TE20" s="384"/>
      <c r="TF20" s="384"/>
      <c r="TG20" s="384"/>
      <c r="TH20" s="384"/>
      <c r="TI20" s="384"/>
      <c r="TJ20" s="384"/>
      <c r="TK20" s="384"/>
      <c r="TL20" s="384"/>
      <c r="TM20" s="384"/>
      <c r="TN20" s="384"/>
      <c r="TO20" s="384"/>
      <c r="TP20" s="384"/>
      <c r="TQ20" s="384"/>
      <c r="TR20" s="384"/>
      <c r="TS20" s="384"/>
      <c r="TT20" s="384"/>
      <c r="TU20" s="384"/>
      <c r="TV20" s="384"/>
      <c r="TW20" s="384"/>
      <c r="TX20" s="384"/>
      <c r="TY20" s="384"/>
      <c r="TZ20" s="384"/>
      <c r="UA20" s="384"/>
      <c r="UB20" s="384"/>
      <c r="UC20" s="384"/>
      <c r="UD20" s="384"/>
      <c r="UE20" s="384"/>
      <c r="UF20" s="384"/>
      <c r="UG20" s="384"/>
      <c r="UH20" s="384"/>
      <c r="UI20" s="384"/>
      <c r="UJ20" s="384"/>
      <c r="UK20" s="384"/>
      <c r="UL20" s="384"/>
      <c r="UM20" s="384"/>
      <c r="UN20" s="384"/>
      <c r="UO20" s="384"/>
      <c r="UP20" s="384"/>
      <c r="UQ20" s="384"/>
      <c r="UR20" s="384"/>
      <c r="US20" s="384"/>
      <c r="UT20" s="384"/>
      <c r="UU20" s="384"/>
      <c r="UV20" s="384"/>
      <c r="UW20" s="384"/>
      <c r="UX20" s="384"/>
      <c r="UY20" s="384"/>
      <c r="UZ20" s="384"/>
      <c r="VA20" s="384"/>
      <c r="VB20" s="384"/>
      <c r="VC20" s="384"/>
      <c r="VD20" s="384"/>
      <c r="VE20" s="384"/>
      <c r="VF20" s="384"/>
      <c r="VG20" s="384"/>
      <c r="VH20" s="384"/>
      <c r="VI20" s="384"/>
      <c r="VJ20" s="384"/>
      <c r="VK20" s="384"/>
      <c r="VL20" s="384"/>
      <c r="VM20" s="384"/>
      <c r="VN20" s="384"/>
      <c r="VO20" s="384"/>
      <c r="VP20" s="384"/>
      <c r="VQ20" s="384"/>
      <c r="VR20" s="384"/>
      <c r="VS20" s="384"/>
      <c r="VT20" s="384"/>
      <c r="VU20" s="384"/>
      <c r="VV20" s="384"/>
      <c r="VW20" s="384"/>
      <c r="VX20" s="384"/>
      <c r="VY20" s="384"/>
      <c r="VZ20" s="384"/>
      <c r="WA20" s="384"/>
      <c r="WB20" s="384"/>
      <c r="WC20" s="384"/>
      <c r="WD20" s="384"/>
      <c r="WE20" s="384"/>
      <c r="WF20" s="384"/>
      <c r="WG20" s="384"/>
      <c r="WH20" s="384"/>
      <c r="WI20" s="384"/>
      <c r="WJ20" s="384"/>
      <c r="WK20" s="384"/>
      <c r="WL20" s="384"/>
      <c r="WM20" s="384"/>
      <c r="WN20" s="384"/>
      <c r="WO20" s="384"/>
      <c r="WP20" s="384"/>
      <c r="WQ20" s="384"/>
      <c r="WR20" s="384"/>
      <c r="WS20" s="384"/>
      <c r="WT20" s="384"/>
      <c r="WU20" s="384"/>
      <c r="WV20" s="384"/>
      <c r="WW20" s="384"/>
      <c r="WX20" s="384"/>
      <c r="WY20" s="384"/>
      <c r="WZ20" s="384"/>
      <c r="XA20" s="384"/>
      <c r="XB20" s="384"/>
      <c r="XC20" s="384"/>
      <c r="XD20" s="384"/>
      <c r="XE20" s="384"/>
      <c r="XF20" s="384"/>
      <c r="XG20" s="384"/>
      <c r="XH20" s="384"/>
      <c r="XI20" s="384"/>
      <c r="XJ20" s="384"/>
      <c r="XK20" s="384"/>
      <c r="XL20" s="384"/>
      <c r="XM20" s="384"/>
      <c r="XN20" s="384"/>
      <c r="XO20" s="384"/>
      <c r="XP20" s="384"/>
      <c r="XQ20" s="384"/>
      <c r="XR20" s="384"/>
      <c r="XS20" s="384"/>
      <c r="XT20" s="384"/>
      <c r="XU20" s="384"/>
      <c r="XV20" s="384"/>
      <c r="XW20" s="384"/>
      <c r="XX20" s="384"/>
      <c r="XY20" s="384"/>
      <c r="XZ20" s="384"/>
      <c r="YA20" s="384"/>
      <c r="YB20" s="384"/>
      <c r="YC20" s="384"/>
      <c r="YD20" s="384"/>
      <c r="YE20" s="384"/>
      <c r="YF20" s="384"/>
      <c r="YG20" s="384"/>
      <c r="YH20" s="384"/>
      <c r="YI20" s="384"/>
      <c r="YJ20" s="384"/>
      <c r="YK20" s="384"/>
      <c r="YL20" s="384"/>
      <c r="YM20" s="384"/>
      <c r="YN20" s="384"/>
      <c r="YO20" s="384"/>
      <c r="YP20" s="384"/>
      <c r="YQ20" s="384"/>
      <c r="YR20" s="384"/>
      <c r="YS20" s="384"/>
      <c r="YT20" s="384"/>
      <c r="YU20" s="384"/>
      <c r="YV20" s="384"/>
      <c r="YW20" s="384"/>
      <c r="YX20" s="384"/>
      <c r="YY20" s="384"/>
      <c r="YZ20" s="384"/>
      <c r="ZA20" s="384"/>
      <c r="ZB20" s="384"/>
      <c r="ZC20" s="384"/>
      <c r="ZD20" s="384"/>
      <c r="ZE20" s="384"/>
      <c r="ZF20" s="384"/>
      <c r="ZG20" s="384"/>
      <c r="ZH20" s="384"/>
      <c r="ZI20" s="384"/>
      <c r="ZJ20" s="384"/>
      <c r="ZK20" s="384"/>
      <c r="ZL20" s="384"/>
      <c r="ZM20" s="384"/>
      <c r="ZN20" s="384"/>
      <c r="ZO20" s="384"/>
      <c r="ZP20" s="384"/>
      <c r="ZQ20" s="384"/>
      <c r="ZR20" s="384"/>
      <c r="ZS20" s="384"/>
      <c r="ZT20" s="384"/>
      <c r="ZU20" s="384"/>
      <c r="ZV20" s="384"/>
      <c r="ZW20" s="384"/>
      <c r="ZX20" s="384"/>
      <c r="ZY20" s="384"/>
      <c r="ZZ20" s="384"/>
      <c r="AAA20" s="384"/>
      <c r="AAB20" s="384"/>
      <c r="AAC20" s="384"/>
      <c r="AAD20" s="384"/>
      <c r="AAE20" s="384"/>
      <c r="AAF20" s="384"/>
      <c r="AAG20" s="384"/>
      <c r="AAH20" s="384"/>
      <c r="AAI20" s="384"/>
      <c r="AAJ20" s="384"/>
      <c r="AAK20" s="384"/>
      <c r="AAL20" s="384"/>
      <c r="AAM20" s="384"/>
      <c r="AAN20" s="384"/>
      <c r="AAO20" s="384"/>
      <c r="AAP20" s="384"/>
      <c r="AAQ20" s="384"/>
      <c r="AAR20" s="384"/>
      <c r="AAS20" s="384"/>
      <c r="AAT20" s="384"/>
      <c r="AAU20" s="384"/>
      <c r="AAV20" s="384"/>
      <c r="AAW20" s="384"/>
      <c r="AAX20" s="384"/>
      <c r="AAY20" s="384"/>
      <c r="AAZ20" s="384"/>
      <c r="ABA20" s="384"/>
      <c r="ABB20" s="384"/>
      <c r="ABC20" s="384"/>
      <c r="ABD20" s="384"/>
      <c r="ABE20" s="384"/>
      <c r="ABF20" s="384"/>
      <c r="ABG20" s="384"/>
      <c r="ABH20" s="384"/>
      <c r="ABI20" s="384"/>
      <c r="ABJ20" s="384"/>
      <c r="ABK20" s="384"/>
      <c r="ABL20" s="384"/>
      <c r="ABM20" s="384"/>
      <c r="ABN20" s="384"/>
      <c r="ABO20" s="384"/>
      <c r="ABP20" s="384"/>
      <c r="ABQ20" s="384"/>
      <c r="ABR20" s="384"/>
      <c r="ABS20" s="384"/>
      <c r="ABT20" s="384"/>
      <c r="ABU20" s="384"/>
      <c r="ABV20" s="384"/>
      <c r="ABW20" s="384"/>
      <c r="ABX20" s="384"/>
      <c r="ABY20" s="384"/>
      <c r="ABZ20" s="384"/>
      <c r="ACA20" s="384"/>
      <c r="ACB20" s="384"/>
      <c r="ACC20" s="384"/>
      <c r="ACD20" s="384"/>
      <c r="ACE20" s="384"/>
      <c r="ACF20" s="384"/>
      <c r="ACG20" s="384"/>
      <c r="ACH20" s="384"/>
      <c r="ACI20" s="384"/>
      <c r="ACJ20" s="384"/>
      <c r="ACK20" s="384"/>
      <c r="ACL20" s="384"/>
      <c r="ACM20" s="384"/>
      <c r="ACN20" s="384"/>
      <c r="ACO20" s="384"/>
      <c r="ACP20" s="384"/>
      <c r="ACQ20" s="384"/>
      <c r="ACR20" s="384"/>
      <c r="ACS20" s="384"/>
      <c r="ACT20" s="384"/>
      <c r="ACU20" s="384"/>
      <c r="ACV20" s="384"/>
      <c r="ACW20" s="384"/>
      <c r="ACX20" s="384"/>
      <c r="ACY20" s="384"/>
      <c r="ACZ20" s="384"/>
      <c r="ADA20" s="384"/>
      <c r="ADB20" s="384"/>
      <c r="ADC20" s="384"/>
      <c r="ADD20" s="384"/>
      <c r="ADE20" s="384"/>
      <c r="ADF20" s="384"/>
      <c r="ADG20" s="384"/>
      <c r="ADH20" s="384"/>
      <c r="ADI20" s="384"/>
      <c r="ADJ20" s="384"/>
      <c r="ADK20" s="384"/>
      <c r="ADL20" s="384"/>
      <c r="ADM20" s="384"/>
      <c r="ADN20" s="384"/>
      <c r="ADO20" s="384"/>
      <c r="ADP20" s="384"/>
      <c r="ADQ20" s="384"/>
      <c r="ADR20" s="384"/>
      <c r="ADS20" s="384"/>
      <c r="ADT20" s="384"/>
      <c r="ADU20" s="384"/>
      <c r="ADV20" s="384"/>
      <c r="ADW20" s="384"/>
      <c r="ADX20" s="384"/>
      <c r="ADY20" s="384"/>
      <c r="ADZ20" s="384"/>
      <c r="AEA20" s="384"/>
      <c r="AEB20" s="384"/>
      <c r="AEC20" s="384"/>
      <c r="AED20" s="384"/>
      <c r="AEE20" s="384"/>
      <c r="AEF20" s="384"/>
      <c r="AEG20" s="384"/>
      <c r="AEH20" s="384"/>
      <c r="AEI20" s="384"/>
      <c r="AEJ20" s="384"/>
      <c r="AEK20" s="384"/>
      <c r="AEL20" s="384"/>
      <c r="AEM20" s="384"/>
      <c r="AEN20" s="384"/>
      <c r="AEO20" s="384"/>
      <c r="AEP20" s="384"/>
      <c r="AEQ20" s="384"/>
      <c r="AER20" s="384"/>
      <c r="AES20" s="384"/>
      <c r="AET20" s="384"/>
      <c r="AEU20" s="384"/>
      <c r="AEV20" s="384"/>
      <c r="AEW20" s="384"/>
      <c r="AEX20" s="384"/>
      <c r="AEY20" s="384"/>
      <c r="AEZ20" s="384"/>
      <c r="AFA20" s="384"/>
      <c r="AFB20" s="384"/>
      <c r="AFC20" s="384"/>
      <c r="AFD20" s="384"/>
      <c r="AFE20" s="384"/>
      <c r="AFF20" s="384"/>
      <c r="AFG20" s="384"/>
      <c r="AFH20" s="384"/>
      <c r="AFI20" s="384"/>
      <c r="AFJ20" s="384"/>
      <c r="AFK20" s="384"/>
      <c r="AFL20" s="384"/>
      <c r="AFM20" s="384"/>
      <c r="AFN20" s="384"/>
      <c r="AFO20" s="384"/>
      <c r="AFP20" s="384"/>
      <c r="AFQ20" s="384"/>
      <c r="AFR20" s="384"/>
      <c r="AFS20" s="384"/>
      <c r="AFT20" s="384"/>
      <c r="AFU20" s="384"/>
      <c r="AFV20" s="384"/>
      <c r="AFW20" s="384"/>
      <c r="AFX20" s="384"/>
      <c r="AFY20" s="384"/>
      <c r="AFZ20" s="384"/>
      <c r="AGA20" s="384"/>
      <c r="AGB20" s="384"/>
      <c r="AGC20" s="384"/>
      <c r="AGD20" s="384"/>
      <c r="AGE20" s="384"/>
      <c r="AGF20" s="384"/>
      <c r="AGG20" s="384"/>
      <c r="AGH20" s="384"/>
      <c r="AGI20" s="384"/>
      <c r="AGJ20" s="384"/>
      <c r="AGK20" s="384"/>
      <c r="AGL20" s="384"/>
      <c r="AGM20" s="384"/>
      <c r="AGN20" s="384"/>
      <c r="AGO20" s="384"/>
      <c r="AGP20" s="384"/>
      <c r="AGQ20" s="384"/>
      <c r="AGR20" s="384"/>
      <c r="AGS20" s="384"/>
      <c r="AGT20" s="384"/>
      <c r="AGU20" s="384"/>
      <c r="AGV20" s="384"/>
      <c r="AGW20" s="384"/>
      <c r="AGX20" s="384"/>
      <c r="AGY20" s="384"/>
      <c r="AGZ20" s="384"/>
      <c r="AHA20" s="384"/>
      <c r="AHB20" s="384"/>
      <c r="AHC20" s="384"/>
      <c r="AHD20" s="384"/>
      <c r="AHE20" s="384"/>
      <c r="AHF20" s="384"/>
      <c r="AHG20" s="384"/>
      <c r="AHH20" s="384"/>
      <c r="AHI20" s="384"/>
      <c r="AHJ20" s="384"/>
      <c r="AHK20" s="384"/>
      <c r="AHL20" s="384"/>
      <c r="AHM20" s="384"/>
      <c r="AHN20" s="384"/>
      <c r="AHO20" s="384"/>
      <c r="AHP20" s="384"/>
      <c r="AHQ20" s="384"/>
      <c r="AHR20" s="384"/>
      <c r="AHS20" s="384"/>
      <c r="AHT20" s="384"/>
      <c r="AHU20" s="384"/>
      <c r="AHV20" s="384"/>
      <c r="AHW20" s="384"/>
      <c r="AHX20" s="384"/>
      <c r="AHY20" s="384"/>
      <c r="AHZ20" s="384"/>
      <c r="AIA20" s="384"/>
      <c r="AIB20" s="384"/>
      <c r="AIC20" s="384"/>
      <c r="AID20" s="384"/>
      <c r="AIE20" s="384"/>
      <c r="AIF20" s="384"/>
      <c r="AIG20" s="384"/>
      <c r="AIH20" s="384"/>
      <c r="AII20" s="384"/>
      <c r="AIJ20" s="384"/>
      <c r="AIK20" s="384"/>
      <c r="AIL20" s="384"/>
      <c r="AIM20" s="384"/>
      <c r="AIN20" s="384"/>
      <c r="AIO20" s="384"/>
      <c r="AIP20" s="384"/>
      <c r="AIQ20" s="384"/>
      <c r="AIR20" s="384"/>
      <c r="AIS20" s="384"/>
      <c r="AIT20" s="384"/>
      <c r="AIU20" s="384"/>
      <c r="AIV20" s="384"/>
      <c r="AIW20" s="384"/>
      <c r="AIX20" s="384"/>
      <c r="AIY20" s="384"/>
      <c r="AIZ20" s="384"/>
      <c r="AJA20" s="384"/>
      <c r="AJB20" s="384"/>
      <c r="AJC20" s="384"/>
      <c r="AJD20" s="384"/>
      <c r="AJE20" s="384"/>
      <c r="AJF20" s="384"/>
      <c r="AJG20" s="384"/>
      <c r="AJH20" s="384"/>
      <c r="AJI20" s="384"/>
      <c r="AJJ20" s="384"/>
      <c r="AJK20" s="384"/>
      <c r="AJL20" s="384"/>
      <c r="AJM20" s="384"/>
      <c r="AJN20" s="384"/>
      <c r="AJO20" s="384"/>
      <c r="AJP20" s="384"/>
      <c r="AJQ20" s="384"/>
      <c r="AJR20" s="384"/>
      <c r="AJS20" s="384"/>
      <c r="AJT20" s="384"/>
      <c r="AJU20" s="384"/>
      <c r="AJV20" s="384"/>
      <c r="AJW20" s="384"/>
      <c r="AJX20" s="384"/>
      <c r="AJY20" s="384"/>
      <c r="AJZ20" s="384"/>
      <c r="AKA20" s="384"/>
      <c r="AKB20" s="384"/>
      <c r="AKC20" s="384"/>
      <c r="AKD20" s="384"/>
      <c r="AKE20" s="384"/>
      <c r="AKF20" s="384"/>
      <c r="AKG20" s="384"/>
      <c r="AKH20" s="384"/>
      <c r="AKI20" s="384"/>
      <c r="AKJ20" s="384"/>
      <c r="AKK20" s="384"/>
      <c r="AKL20" s="384"/>
      <c r="AKM20" s="384"/>
      <c r="AKN20" s="384"/>
      <c r="AKO20" s="384"/>
      <c r="AKP20" s="384"/>
      <c r="AKQ20" s="384"/>
      <c r="AKR20" s="384"/>
      <c r="AKS20" s="384"/>
      <c r="AKT20" s="384"/>
      <c r="AKU20" s="384"/>
      <c r="AKV20" s="384"/>
      <c r="AKW20" s="384"/>
      <c r="AKX20" s="384"/>
      <c r="AKY20" s="384"/>
      <c r="AKZ20" s="384"/>
      <c r="ALA20" s="384"/>
      <c r="ALB20" s="384"/>
      <c r="ALC20" s="384"/>
      <c r="ALD20" s="384"/>
      <c r="ALE20" s="384"/>
      <c r="ALF20" s="384"/>
      <c r="ALG20" s="384"/>
      <c r="ALH20" s="384"/>
      <c r="ALI20" s="384"/>
      <c r="ALJ20" s="384"/>
      <c r="ALK20" s="384"/>
      <c r="ALL20" s="384"/>
      <c r="ALM20" s="384"/>
      <c r="ALN20" s="384"/>
      <c r="ALO20" s="384"/>
      <c r="ALP20" s="384"/>
      <c r="ALQ20" s="384"/>
      <c r="ALR20" s="384"/>
      <c r="ALS20" s="384"/>
      <c r="ALT20" s="384"/>
      <c r="ALU20" s="384"/>
      <c r="ALV20" s="384"/>
      <c r="ALW20" s="384"/>
      <c r="ALX20" s="384"/>
      <c r="ALY20" s="384"/>
      <c r="ALZ20" s="384"/>
      <c r="AMA20" s="384"/>
      <c r="AMB20" s="384"/>
      <c r="AMC20" s="384"/>
      <c r="AMD20" s="384"/>
      <c r="AME20" s="384"/>
      <c r="AMF20" s="384"/>
      <c r="AMG20" s="384"/>
      <c r="AMH20" s="384"/>
      <c r="AMI20" s="384"/>
      <c r="AMJ20" s="384"/>
      <c r="AMK20" s="384"/>
      <c r="AML20" s="384"/>
      <c r="AMM20" s="384"/>
      <c r="AMN20" s="384"/>
      <c r="AMO20" s="384"/>
      <c r="AMP20" s="384"/>
      <c r="AMQ20" s="384"/>
      <c r="AMR20" s="384"/>
      <c r="AMS20" s="384"/>
      <c r="AMT20" s="384"/>
      <c r="AMU20" s="384"/>
      <c r="AMV20" s="384"/>
      <c r="AMW20" s="384"/>
      <c r="AMX20" s="384"/>
      <c r="AMY20" s="384"/>
      <c r="AMZ20" s="384"/>
      <c r="ANA20" s="384"/>
      <c r="ANB20" s="384"/>
      <c r="ANC20" s="384"/>
      <c r="AND20" s="384"/>
      <c r="ANE20" s="384"/>
      <c r="ANF20" s="384"/>
      <c r="ANG20" s="384"/>
      <c r="ANH20" s="384"/>
      <c r="ANI20" s="384"/>
      <c r="ANJ20" s="384"/>
      <c r="ANK20" s="384"/>
      <c r="ANL20" s="384"/>
      <c r="ANM20" s="384"/>
      <c r="ANN20" s="384"/>
      <c r="ANO20" s="384"/>
      <c r="ANP20" s="384"/>
      <c r="ANQ20" s="384"/>
      <c r="ANR20" s="384"/>
      <c r="ANS20" s="384"/>
      <c r="ANT20" s="384"/>
      <c r="ANU20" s="384"/>
      <c r="ANV20" s="384"/>
      <c r="ANW20" s="384"/>
      <c r="ANX20" s="384"/>
      <c r="ANY20" s="384"/>
      <c r="ANZ20" s="384"/>
      <c r="AOA20" s="384"/>
      <c r="AOB20" s="384"/>
      <c r="AOC20" s="384"/>
      <c r="AOD20" s="384"/>
      <c r="AOE20" s="384"/>
      <c r="AOF20" s="384"/>
      <c r="AOG20" s="384"/>
      <c r="AOH20" s="384"/>
      <c r="AOI20" s="384"/>
      <c r="AOJ20" s="384"/>
      <c r="AOK20" s="384"/>
      <c r="AOL20" s="384"/>
      <c r="AOM20" s="384"/>
      <c r="AON20" s="384"/>
      <c r="AOO20" s="384"/>
      <c r="AOP20" s="384"/>
      <c r="AOQ20" s="384"/>
      <c r="AOR20" s="384"/>
      <c r="AOS20" s="384"/>
      <c r="AOT20" s="384"/>
      <c r="AOU20" s="384"/>
      <c r="AOV20" s="384"/>
      <c r="AOW20" s="384"/>
      <c r="AOX20" s="384"/>
      <c r="AOY20" s="384"/>
      <c r="AOZ20" s="384"/>
      <c r="APA20" s="384"/>
      <c r="APB20" s="384"/>
      <c r="APC20" s="384"/>
      <c r="APD20" s="384"/>
      <c r="APE20" s="384"/>
      <c r="APF20" s="384"/>
      <c r="APG20" s="384"/>
      <c r="APH20" s="384"/>
      <c r="API20" s="384"/>
      <c r="APJ20" s="384"/>
      <c r="APK20" s="384"/>
      <c r="APL20" s="384"/>
      <c r="APM20" s="384"/>
      <c r="APN20" s="384"/>
      <c r="APO20" s="384"/>
      <c r="APP20" s="384"/>
      <c r="APQ20" s="384"/>
      <c r="APR20" s="384"/>
      <c r="APS20" s="384"/>
      <c r="APT20" s="384"/>
      <c r="APU20" s="384"/>
      <c r="APV20" s="384"/>
      <c r="APW20" s="384"/>
      <c r="APX20" s="384"/>
      <c r="APY20" s="384"/>
      <c r="APZ20" s="384"/>
      <c r="AQA20" s="384"/>
      <c r="AQB20" s="384"/>
      <c r="AQC20" s="384"/>
      <c r="AQD20" s="384"/>
      <c r="AQE20" s="384"/>
      <c r="AQF20" s="384"/>
      <c r="AQG20" s="384"/>
      <c r="AQH20" s="384"/>
      <c r="AQI20" s="384"/>
      <c r="AQJ20" s="384"/>
      <c r="AQK20" s="384"/>
      <c r="AQL20" s="384"/>
      <c r="AQM20" s="384"/>
      <c r="AQN20" s="384"/>
      <c r="AQO20" s="384"/>
      <c r="AQP20" s="384"/>
      <c r="AQQ20" s="384"/>
      <c r="AQR20" s="384"/>
      <c r="AQS20" s="384"/>
      <c r="AQT20" s="384"/>
      <c r="AQU20" s="384"/>
      <c r="AQV20" s="384"/>
      <c r="AQW20" s="384"/>
      <c r="AQX20" s="384"/>
      <c r="AQY20" s="384"/>
      <c r="AQZ20" s="384"/>
      <c r="ARA20" s="384"/>
      <c r="ARB20" s="384"/>
      <c r="ARC20" s="384"/>
      <c r="ARD20" s="384"/>
      <c r="ARE20" s="384"/>
      <c r="ARF20" s="384"/>
      <c r="ARG20" s="384"/>
      <c r="ARH20" s="384"/>
      <c r="ARI20" s="384"/>
      <c r="ARJ20" s="384"/>
      <c r="ARK20" s="384"/>
      <c r="ARL20" s="384"/>
      <c r="ARM20" s="384"/>
      <c r="ARN20" s="384"/>
      <c r="ARO20" s="384"/>
      <c r="ARP20" s="384"/>
      <c r="ARQ20" s="384"/>
      <c r="ARR20" s="384"/>
      <c r="ARS20" s="384"/>
      <c r="ART20" s="384"/>
      <c r="ARU20" s="384"/>
      <c r="ARV20" s="384"/>
      <c r="ARW20" s="384"/>
      <c r="ARX20" s="384"/>
      <c r="ARY20" s="384"/>
      <c r="ARZ20" s="384"/>
      <c r="ASA20" s="384"/>
      <c r="ASB20" s="384"/>
      <c r="ASC20" s="384"/>
      <c r="ASD20" s="384"/>
      <c r="ASE20" s="384"/>
      <c r="ASF20" s="384"/>
      <c r="ASG20" s="384"/>
      <c r="ASH20" s="384"/>
      <c r="ASI20" s="384"/>
      <c r="ASJ20" s="384"/>
      <c r="ASK20" s="384"/>
      <c r="ASL20" s="384"/>
      <c r="ASM20" s="384"/>
      <c r="ASN20" s="384"/>
      <c r="ASO20" s="384"/>
      <c r="ASP20" s="384"/>
      <c r="ASQ20" s="384"/>
      <c r="ASR20" s="384"/>
      <c r="ASS20" s="384"/>
      <c r="AST20" s="384"/>
      <c r="ASU20" s="384"/>
      <c r="ASV20" s="384"/>
      <c r="ASW20" s="384"/>
      <c r="ASX20" s="384"/>
      <c r="ASY20" s="384"/>
      <c r="ASZ20" s="384"/>
      <c r="ATA20" s="384"/>
      <c r="ATB20" s="384"/>
      <c r="ATC20" s="384"/>
      <c r="ATD20" s="384"/>
      <c r="ATE20" s="384"/>
      <c r="ATF20" s="384"/>
      <c r="ATG20" s="384"/>
      <c r="ATH20" s="384"/>
      <c r="ATI20" s="384"/>
      <c r="ATJ20" s="384"/>
      <c r="ATK20" s="384"/>
      <c r="ATL20" s="384"/>
      <c r="ATM20" s="384"/>
      <c r="ATN20" s="384"/>
      <c r="ATO20" s="384"/>
      <c r="ATP20" s="384"/>
      <c r="ATQ20" s="384"/>
      <c r="ATR20" s="384"/>
      <c r="ATS20" s="384"/>
      <c r="ATT20" s="384"/>
      <c r="ATU20" s="384"/>
      <c r="ATV20" s="384"/>
      <c r="ATW20" s="384"/>
      <c r="ATX20" s="384"/>
      <c r="ATY20" s="384"/>
      <c r="ATZ20" s="384"/>
      <c r="AUA20" s="384"/>
      <c r="AUB20" s="384"/>
      <c r="AUC20" s="384"/>
      <c r="AUD20" s="384"/>
      <c r="AUE20" s="384"/>
      <c r="AUF20" s="384"/>
      <c r="AUG20" s="384"/>
      <c r="AUH20" s="384"/>
      <c r="AUI20" s="384"/>
      <c r="AUJ20" s="384"/>
      <c r="AUK20" s="384"/>
      <c r="AUL20" s="384"/>
      <c r="AUM20" s="384"/>
      <c r="AUN20" s="384"/>
      <c r="AUO20" s="384"/>
      <c r="AUP20" s="384"/>
      <c r="AUQ20" s="384"/>
      <c r="AUR20" s="384"/>
      <c r="AUS20" s="384"/>
      <c r="AUT20" s="384"/>
      <c r="AUU20" s="384"/>
      <c r="AUV20" s="384"/>
      <c r="AUW20" s="384"/>
      <c r="AUX20" s="384"/>
      <c r="AUY20" s="384"/>
      <c r="AUZ20" s="384"/>
      <c r="AVA20" s="384"/>
      <c r="AVB20" s="384"/>
      <c r="AVC20" s="384"/>
      <c r="AVD20" s="384"/>
      <c r="AVE20" s="384"/>
      <c r="AVF20" s="384"/>
      <c r="AVG20" s="384"/>
      <c r="AVH20" s="384"/>
      <c r="AVI20" s="384"/>
      <c r="AVJ20" s="384"/>
      <c r="AVK20" s="384"/>
      <c r="AVL20" s="384"/>
      <c r="AVM20" s="384"/>
      <c r="AVN20" s="384"/>
      <c r="AVO20" s="384"/>
      <c r="AVP20" s="384"/>
      <c r="AVQ20" s="384"/>
      <c r="AVR20" s="384"/>
      <c r="AVS20" s="384"/>
      <c r="AVT20" s="384"/>
      <c r="AVU20" s="384"/>
      <c r="AVV20" s="384"/>
      <c r="AVW20" s="384"/>
      <c r="AVX20" s="384"/>
      <c r="AVY20" s="384"/>
      <c r="AVZ20" s="384"/>
      <c r="AWA20" s="384"/>
      <c r="AWB20" s="384"/>
      <c r="AWC20" s="384"/>
      <c r="AWD20" s="384"/>
      <c r="AWE20" s="384"/>
      <c r="AWF20" s="384"/>
      <c r="AWG20" s="384"/>
      <c r="AWH20" s="384"/>
      <c r="AWI20" s="384"/>
      <c r="AWJ20" s="384"/>
      <c r="AWK20" s="384"/>
      <c r="AWL20" s="384"/>
      <c r="AWM20" s="384"/>
      <c r="AWN20" s="384"/>
      <c r="AWO20" s="384"/>
      <c r="AWP20" s="384"/>
      <c r="AWQ20" s="384"/>
      <c r="AWR20" s="384"/>
      <c r="AWS20" s="384"/>
      <c r="AWT20" s="384"/>
      <c r="AWU20" s="384"/>
      <c r="AWV20" s="384"/>
      <c r="AWW20" s="384"/>
      <c r="AWX20" s="384"/>
      <c r="AWY20" s="384"/>
      <c r="AWZ20" s="384"/>
      <c r="AXA20" s="384"/>
      <c r="AXB20" s="384"/>
      <c r="AXC20" s="384"/>
      <c r="AXD20" s="384"/>
      <c r="AXE20" s="384"/>
      <c r="AXF20" s="384"/>
      <c r="AXG20" s="384"/>
      <c r="AXH20" s="384"/>
      <c r="AXI20" s="384"/>
      <c r="AXJ20" s="384"/>
      <c r="AXK20" s="384"/>
      <c r="AXL20" s="384"/>
      <c r="AXM20" s="384"/>
      <c r="AXN20" s="384"/>
      <c r="AXO20" s="384"/>
      <c r="AXP20" s="384"/>
      <c r="AXQ20" s="384"/>
      <c r="AXR20" s="384"/>
      <c r="AXS20" s="384"/>
      <c r="AXT20" s="384"/>
      <c r="AXU20" s="384"/>
      <c r="AXV20" s="384"/>
      <c r="AXW20" s="384"/>
      <c r="AXX20" s="384"/>
      <c r="AXY20" s="384"/>
      <c r="AXZ20" s="384"/>
      <c r="AYA20" s="384"/>
      <c r="AYB20" s="384"/>
      <c r="AYC20" s="384"/>
      <c r="AYD20" s="384"/>
      <c r="AYE20" s="384"/>
      <c r="AYF20" s="384"/>
      <c r="AYG20" s="384"/>
      <c r="AYH20" s="384"/>
      <c r="AYI20" s="384"/>
      <c r="AYJ20" s="384"/>
      <c r="AYK20" s="384"/>
      <c r="AYL20" s="384"/>
      <c r="AYM20" s="384"/>
      <c r="AYN20" s="384"/>
      <c r="AYO20" s="384"/>
      <c r="AYP20" s="384"/>
      <c r="AYQ20" s="384"/>
      <c r="AYR20" s="384"/>
      <c r="AYS20" s="384"/>
      <c r="AYT20" s="384"/>
      <c r="AYU20" s="384"/>
      <c r="AYV20" s="384"/>
      <c r="AYW20" s="384"/>
      <c r="AYX20" s="384"/>
      <c r="AYY20" s="384"/>
      <c r="AYZ20" s="384"/>
      <c r="AZA20" s="384"/>
      <c r="AZB20" s="384"/>
      <c r="AZC20" s="384"/>
      <c r="AZD20" s="384"/>
      <c r="AZE20" s="384"/>
      <c r="AZF20" s="384"/>
      <c r="AZG20" s="384"/>
      <c r="AZH20" s="384"/>
      <c r="AZI20" s="384"/>
      <c r="AZJ20" s="384"/>
      <c r="AZK20" s="384"/>
      <c r="AZL20" s="384"/>
      <c r="AZM20" s="384"/>
      <c r="AZN20" s="384"/>
      <c r="AZO20" s="384"/>
      <c r="AZP20" s="384"/>
      <c r="AZQ20" s="384"/>
      <c r="AZR20" s="384"/>
      <c r="AZS20" s="384"/>
      <c r="AZT20" s="384"/>
      <c r="AZU20" s="384"/>
      <c r="AZV20" s="384"/>
      <c r="AZW20" s="384"/>
      <c r="AZX20" s="384"/>
      <c r="AZY20" s="384"/>
      <c r="AZZ20" s="384"/>
      <c r="BAA20" s="384"/>
      <c r="BAB20" s="384"/>
      <c r="BAC20" s="384"/>
      <c r="BAD20" s="384"/>
      <c r="BAE20" s="384"/>
      <c r="BAF20" s="384"/>
      <c r="BAG20" s="384"/>
      <c r="BAH20" s="384"/>
      <c r="BAI20" s="384"/>
      <c r="BAJ20" s="384"/>
      <c r="BAK20" s="384"/>
      <c r="BAL20" s="384"/>
      <c r="BAM20" s="384"/>
      <c r="BAN20" s="384"/>
      <c r="BAO20" s="384"/>
      <c r="BAP20" s="384"/>
      <c r="BAQ20" s="384"/>
      <c r="BAR20" s="384"/>
      <c r="BAS20" s="384"/>
      <c r="BAT20" s="384"/>
      <c r="BAU20" s="384"/>
      <c r="BAV20" s="384"/>
      <c r="BAW20" s="384"/>
      <c r="BAX20" s="384"/>
      <c r="BAY20" s="384"/>
      <c r="BAZ20" s="384"/>
      <c r="BBA20" s="384"/>
      <c r="BBB20" s="384"/>
      <c r="BBC20" s="384"/>
      <c r="BBD20" s="384"/>
      <c r="BBE20" s="384"/>
      <c r="BBF20" s="384"/>
      <c r="BBG20" s="384"/>
      <c r="BBH20" s="384"/>
      <c r="BBI20" s="384"/>
      <c r="BBJ20" s="384"/>
      <c r="BBK20" s="384"/>
      <c r="BBL20" s="384"/>
      <c r="BBM20" s="384"/>
      <c r="BBN20" s="384"/>
      <c r="BBO20" s="384"/>
      <c r="BBP20" s="384"/>
      <c r="BBQ20" s="384"/>
      <c r="BBR20" s="384"/>
      <c r="BBS20" s="384"/>
      <c r="BBT20" s="384"/>
      <c r="BBU20" s="384"/>
      <c r="BBV20" s="384"/>
      <c r="BBW20" s="384"/>
      <c r="BBX20" s="384"/>
      <c r="BBY20" s="384"/>
      <c r="BBZ20" s="384"/>
      <c r="BCA20" s="384"/>
      <c r="BCB20" s="384"/>
      <c r="BCC20" s="384"/>
      <c r="BCD20" s="384"/>
      <c r="BCE20" s="384"/>
      <c r="BCF20" s="384"/>
      <c r="BCG20" s="384"/>
      <c r="BCH20" s="384"/>
      <c r="BCI20" s="384"/>
      <c r="BCJ20" s="384"/>
      <c r="BCK20" s="384"/>
      <c r="BCL20" s="384"/>
      <c r="BCM20" s="384"/>
      <c r="BCN20" s="384"/>
      <c r="BCO20" s="384"/>
      <c r="BCP20" s="384"/>
      <c r="BCQ20" s="384"/>
      <c r="BCR20" s="384"/>
      <c r="BCS20" s="384"/>
      <c r="BCT20" s="384"/>
      <c r="BCU20" s="384"/>
      <c r="BCV20" s="384"/>
      <c r="BCW20" s="384"/>
      <c r="BCX20" s="384"/>
      <c r="BCY20" s="384"/>
      <c r="BCZ20" s="384"/>
      <c r="BDA20" s="384"/>
      <c r="BDB20" s="384"/>
      <c r="BDC20" s="384"/>
      <c r="BDD20" s="384"/>
      <c r="BDE20" s="384"/>
      <c r="BDF20" s="384"/>
      <c r="BDG20" s="384"/>
      <c r="BDH20" s="384"/>
      <c r="BDI20" s="384"/>
      <c r="BDJ20" s="384"/>
      <c r="BDK20" s="384"/>
      <c r="BDL20" s="384"/>
      <c r="BDM20" s="384"/>
      <c r="BDN20" s="384"/>
      <c r="BDO20" s="384"/>
      <c r="BDP20" s="384"/>
      <c r="BDQ20" s="384"/>
      <c r="BDR20" s="384"/>
      <c r="BDS20" s="384"/>
      <c r="BDT20" s="384"/>
      <c r="BDU20" s="384"/>
      <c r="BDV20" s="384"/>
      <c r="BDW20" s="384"/>
      <c r="BDX20" s="384"/>
      <c r="BDY20" s="384"/>
      <c r="BDZ20" s="384"/>
      <c r="BEA20" s="384"/>
      <c r="BEB20" s="384"/>
      <c r="BEC20" s="384"/>
      <c r="BED20" s="384"/>
      <c r="BEE20" s="384"/>
      <c r="BEF20" s="384"/>
      <c r="BEG20" s="384"/>
      <c r="BEH20" s="384"/>
      <c r="BEI20" s="384"/>
      <c r="BEJ20" s="384"/>
      <c r="BEK20" s="384"/>
      <c r="BEL20" s="384"/>
      <c r="BEM20" s="384"/>
      <c r="BEN20" s="384"/>
      <c r="BEO20" s="384"/>
      <c r="BEP20" s="384"/>
      <c r="BEQ20" s="384"/>
      <c r="BER20" s="384"/>
      <c r="BES20" s="384"/>
      <c r="BET20" s="384"/>
      <c r="BEU20" s="384"/>
      <c r="BEV20" s="384"/>
      <c r="BEW20" s="384"/>
      <c r="BEX20" s="384"/>
      <c r="BEY20" s="384"/>
      <c r="BEZ20" s="384"/>
      <c r="BFA20" s="384"/>
      <c r="BFB20" s="384"/>
      <c r="BFC20" s="384"/>
      <c r="BFD20" s="384"/>
      <c r="BFE20" s="384"/>
      <c r="BFF20" s="384"/>
      <c r="BFG20" s="384"/>
      <c r="BFH20" s="384"/>
      <c r="BFI20" s="384"/>
      <c r="BFJ20" s="384"/>
      <c r="BFK20" s="384"/>
      <c r="BFL20" s="384"/>
      <c r="BFM20" s="384"/>
      <c r="BFN20" s="384"/>
      <c r="BFO20" s="384"/>
      <c r="BFP20" s="384"/>
      <c r="BFQ20" s="384"/>
      <c r="BFR20" s="384"/>
      <c r="BFS20" s="384"/>
      <c r="BFT20" s="384"/>
      <c r="BFU20" s="384"/>
      <c r="BFV20" s="384"/>
      <c r="BFW20" s="384"/>
      <c r="BFX20" s="384"/>
      <c r="BFY20" s="384"/>
      <c r="BFZ20" s="384"/>
      <c r="BGA20" s="384"/>
      <c r="BGB20" s="384"/>
      <c r="BGC20" s="384"/>
      <c r="BGD20" s="384"/>
      <c r="BGE20" s="384"/>
      <c r="BGF20" s="384"/>
      <c r="BGG20" s="384"/>
      <c r="BGH20" s="384"/>
      <c r="BGI20" s="384"/>
      <c r="BGJ20" s="384"/>
      <c r="BGK20" s="384"/>
      <c r="BGL20" s="384"/>
      <c r="BGM20" s="384"/>
      <c r="BGN20" s="384"/>
      <c r="BGO20" s="384"/>
      <c r="BGP20" s="384"/>
      <c r="BGQ20" s="384"/>
      <c r="BGR20" s="384"/>
      <c r="BGS20" s="384"/>
      <c r="BGT20" s="384"/>
      <c r="BGU20" s="384"/>
      <c r="BGV20" s="384"/>
      <c r="BGW20" s="384"/>
      <c r="BGX20" s="384"/>
      <c r="BGY20" s="384"/>
      <c r="BGZ20" s="384"/>
      <c r="BHA20" s="384"/>
      <c r="BHB20" s="384"/>
      <c r="BHC20" s="384"/>
      <c r="BHD20" s="384"/>
      <c r="BHE20" s="384"/>
      <c r="BHF20" s="384"/>
      <c r="BHG20" s="384"/>
      <c r="BHH20" s="384"/>
      <c r="BHI20" s="384"/>
      <c r="BHJ20" s="384"/>
      <c r="BHK20" s="384"/>
      <c r="BHL20" s="384"/>
      <c r="BHM20" s="384"/>
      <c r="BHN20" s="384"/>
      <c r="BHO20" s="384"/>
      <c r="BHP20" s="384"/>
      <c r="BHQ20" s="384"/>
      <c r="BHR20" s="384"/>
      <c r="BHS20" s="384"/>
      <c r="BHT20" s="384"/>
      <c r="BHU20" s="384"/>
      <c r="BHV20" s="384"/>
      <c r="BHW20" s="384"/>
      <c r="BHX20" s="384"/>
      <c r="BHY20" s="384"/>
      <c r="BHZ20" s="384"/>
      <c r="BIA20" s="384"/>
      <c r="BIB20" s="384"/>
      <c r="BIC20" s="384"/>
      <c r="BID20" s="384"/>
      <c r="BIE20" s="384"/>
      <c r="BIF20" s="384"/>
      <c r="BIG20" s="384"/>
      <c r="BIH20" s="384"/>
      <c r="BII20" s="384"/>
      <c r="BIJ20" s="384"/>
      <c r="BIK20" s="384"/>
      <c r="BIL20" s="384"/>
      <c r="BIM20" s="384"/>
      <c r="BIN20" s="384"/>
      <c r="BIO20" s="384"/>
      <c r="BIP20" s="384"/>
      <c r="BIQ20" s="384"/>
      <c r="BIR20" s="384"/>
      <c r="BIS20" s="384"/>
      <c r="BIT20" s="384"/>
      <c r="BIU20" s="384"/>
      <c r="BIV20" s="384"/>
      <c r="BIW20" s="384"/>
      <c r="BIX20" s="384"/>
      <c r="BIY20" s="384"/>
      <c r="BIZ20" s="384"/>
      <c r="BJA20" s="384"/>
      <c r="BJB20" s="384"/>
      <c r="BJC20" s="384"/>
      <c r="BJD20" s="384"/>
      <c r="BJE20" s="384"/>
      <c r="BJF20" s="384"/>
      <c r="BJG20" s="384"/>
      <c r="BJH20" s="384"/>
      <c r="BJI20" s="384"/>
      <c r="BJJ20" s="384"/>
      <c r="BJK20" s="384"/>
      <c r="BJL20" s="384"/>
      <c r="BJM20" s="384"/>
      <c r="BJN20" s="384"/>
      <c r="BJO20" s="384"/>
      <c r="BJP20" s="384"/>
      <c r="BJQ20" s="384"/>
      <c r="BJR20" s="384"/>
      <c r="BJS20" s="384"/>
      <c r="BJT20" s="384"/>
      <c r="BJU20" s="384"/>
      <c r="BJV20" s="384"/>
      <c r="BJW20" s="384"/>
      <c r="BJX20" s="384"/>
      <c r="BJY20" s="384"/>
      <c r="BJZ20" s="384"/>
      <c r="BKA20" s="384"/>
      <c r="BKB20" s="384"/>
      <c r="BKC20" s="384"/>
      <c r="BKD20" s="384"/>
      <c r="BKE20" s="384"/>
      <c r="BKF20" s="384"/>
      <c r="BKG20" s="384"/>
      <c r="BKH20" s="384"/>
      <c r="BKI20" s="384"/>
      <c r="BKJ20" s="384"/>
      <c r="BKK20" s="384"/>
      <c r="BKL20" s="384"/>
      <c r="BKM20" s="384"/>
      <c r="BKN20" s="384"/>
      <c r="BKO20" s="384"/>
      <c r="BKP20" s="384"/>
      <c r="BKQ20" s="384"/>
      <c r="BKR20" s="384"/>
      <c r="BKS20" s="384"/>
      <c r="BKT20" s="384"/>
      <c r="BKU20" s="384"/>
      <c r="BKV20" s="384"/>
      <c r="BKW20" s="384"/>
      <c r="BKX20" s="384"/>
      <c r="BKY20" s="384"/>
      <c r="BKZ20" s="384"/>
      <c r="BLA20" s="384"/>
      <c r="BLB20" s="384"/>
      <c r="BLC20" s="384"/>
      <c r="BLD20" s="384"/>
      <c r="BLE20" s="384"/>
      <c r="BLF20" s="384"/>
      <c r="BLG20" s="384"/>
      <c r="BLH20" s="384"/>
      <c r="BLI20" s="384"/>
      <c r="BLJ20" s="384"/>
      <c r="BLK20" s="384"/>
      <c r="BLL20" s="384"/>
      <c r="BLM20" s="384"/>
      <c r="BLN20" s="384"/>
      <c r="BLO20" s="384"/>
      <c r="BLP20" s="384"/>
      <c r="BLQ20" s="384"/>
      <c r="BLR20" s="384"/>
      <c r="BLS20" s="384"/>
      <c r="BLT20" s="384"/>
      <c r="BLU20" s="384"/>
      <c r="BLV20" s="384"/>
      <c r="BLW20" s="384"/>
      <c r="BLX20" s="384"/>
      <c r="BLY20" s="384"/>
      <c r="BLZ20" s="384"/>
      <c r="BMA20" s="384"/>
      <c r="BMB20" s="384"/>
      <c r="BMC20" s="384"/>
      <c r="BMD20" s="384"/>
      <c r="BME20" s="384"/>
      <c r="BMF20" s="384"/>
      <c r="BMG20" s="384"/>
      <c r="BMH20" s="384"/>
      <c r="BMI20" s="384"/>
      <c r="BMJ20" s="384"/>
      <c r="BMK20" s="384"/>
      <c r="BML20" s="384"/>
      <c r="BMM20" s="384"/>
      <c r="BMN20" s="384"/>
      <c r="BMO20" s="384"/>
      <c r="BMP20" s="384"/>
      <c r="BMQ20" s="384"/>
      <c r="BMR20" s="384"/>
      <c r="BMS20" s="384"/>
      <c r="BMT20" s="384"/>
      <c r="BMU20" s="384"/>
      <c r="BMV20" s="384"/>
      <c r="BMW20" s="384"/>
      <c r="BMX20" s="384"/>
      <c r="BMY20" s="384"/>
      <c r="BMZ20" s="384"/>
      <c r="BNA20" s="384"/>
      <c r="BNB20" s="384"/>
      <c r="BNC20" s="384"/>
      <c r="BND20" s="384"/>
      <c r="BNE20" s="384"/>
      <c r="BNF20" s="384"/>
      <c r="BNG20" s="384"/>
      <c r="BNH20" s="384"/>
      <c r="BNI20" s="384"/>
      <c r="BNJ20" s="384"/>
      <c r="BNK20" s="384"/>
      <c r="BNL20" s="384"/>
      <c r="BNM20" s="384"/>
      <c r="BNN20" s="384"/>
      <c r="BNO20" s="384"/>
      <c r="BNP20" s="384"/>
      <c r="BNQ20" s="384"/>
      <c r="BNR20" s="384"/>
      <c r="BNS20" s="384"/>
      <c r="BNT20" s="384"/>
      <c r="BNU20" s="384"/>
      <c r="BNV20" s="384"/>
      <c r="BNW20" s="384"/>
      <c r="BNX20" s="384"/>
      <c r="BNY20" s="384"/>
      <c r="BNZ20" s="384"/>
      <c r="BOA20" s="384"/>
      <c r="BOB20" s="384"/>
      <c r="BOC20" s="384"/>
      <c r="BOD20" s="384"/>
      <c r="BOE20" s="384"/>
      <c r="BOF20" s="384"/>
      <c r="BOG20" s="384"/>
      <c r="BOH20" s="384"/>
      <c r="BOI20" s="384"/>
      <c r="BOJ20" s="384"/>
      <c r="BOK20" s="384"/>
      <c r="BOL20" s="384"/>
      <c r="BOM20" s="384"/>
      <c r="BON20" s="384"/>
      <c r="BOO20" s="384"/>
      <c r="BOP20" s="384"/>
      <c r="BOQ20" s="384"/>
      <c r="BOR20" s="384"/>
      <c r="BOS20" s="384"/>
      <c r="BOT20" s="384"/>
      <c r="BOU20" s="384"/>
      <c r="BOV20" s="384"/>
      <c r="BOW20" s="384"/>
      <c r="BOX20" s="384"/>
      <c r="BOY20" s="384"/>
      <c r="BOZ20" s="384"/>
      <c r="BPA20" s="384"/>
      <c r="BPB20" s="384"/>
      <c r="BPC20" s="384"/>
      <c r="BPD20" s="384"/>
      <c r="BPE20" s="384"/>
      <c r="BPF20" s="384"/>
      <c r="BPG20" s="384"/>
      <c r="BPH20" s="384"/>
      <c r="BPI20" s="384"/>
      <c r="BPJ20" s="384"/>
      <c r="BPK20" s="384"/>
      <c r="BPL20" s="384"/>
      <c r="BPM20" s="384"/>
      <c r="BPN20" s="384"/>
      <c r="BPO20" s="384"/>
      <c r="BPP20" s="384"/>
      <c r="BPQ20" s="384"/>
      <c r="BPR20" s="384"/>
      <c r="BPS20" s="384"/>
      <c r="BPT20" s="384"/>
      <c r="BPU20" s="384"/>
      <c r="BPV20" s="384"/>
      <c r="BPW20" s="384"/>
      <c r="BPX20" s="384"/>
      <c r="BPY20" s="384"/>
      <c r="BPZ20" s="384"/>
      <c r="BQA20" s="384"/>
      <c r="BQB20" s="384"/>
      <c r="BQC20" s="384"/>
      <c r="BQD20" s="384"/>
      <c r="BQE20" s="384"/>
      <c r="BQF20" s="384"/>
      <c r="BQG20" s="384"/>
      <c r="BQH20" s="384"/>
      <c r="BQI20" s="384"/>
      <c r="BQJ20" s="384"/>
      <c r="BQK20" s="384"/>
      <c r="BQL20" s="384"/>
      <c r="BQM20" s="384"/>
      <c r="BQN20" s="384"/>
      <c r="BQO20" s="384"/>
      <c r="BQP20" s="384"/>
      <c r="BQQ20" s="384"/>
      <c r="BQR20" s="384"/>
      <c r="BQS20" s="384"/>
      <c r="BQT20" s="384"/>
      <c r="BQU20" s="384"/>
      <c r="BQV20" s="384"/>
      <c r="BQW20" s="384"/>
      <c r="BQX20" s="384"/>
      <c r="BQY20" s="384"/>
      <c r="BQZ20" s="384"/>
      <c r="BRA20" s="384"/>
      <c r="BRB20" s="384"/>
      <c r="BRC20" s="384"/>
      <c r="BRD20" s="384"/>
      <c r="BRE20" s="384"/>
      <c r="BRF20" s="384"/>
      <c r="BRG20" s="384"/>
      <c r="BRH20" s="384"/>
      <c r="BRI20" s="384"/>
      <c r="BRJ20" s="384"/>
      <c r="BRK20" s="384"/>
      <c r="BRL20" s="384"/>
      <c r="BRM20" s="384"/>
      <c r="BRN20" s="384"/>
      <c r="BRO20" s="384"/>
      <c r="BRP20" s="384"/>
      <c r="BRQ20" s="384"/>
      <c r="BRR20" s="384"/>
      <c r="BRS20" s="384"/>
      <c r="BRT20" s="384"/>
      <c r="BRU20" s="384"/>
      <c r="BRV20" s="384"/>
      <c r="BRW20" s="384"/>
      <c r="BRX20" s="384"/>
      <c r="BRY20" s="384"/>
      <c r="BRZ20" s="384"/>
      <c r="BSA20" s="384"/>
      <c r="BSB20" s="384"/>
      <c r="BSC20" s="384"/>
      <c r="BSD20" s="384"/>
      <c r="BSE20" s="384"/>
      <c r="BSF20" s="384"/>
      <c r="BSG20" s="384"/>
      <c r="BSH20" s="384"/>
      <c r="BSI20" s="384"/>
      <c r="BSJ20" s="384"/>
      <c r="BSK20" s="384"/>
      <c r="BSL20" s="384"/>
      <c r="BSM20" s="384"/>
      <c r="BSN20" s="384"/>
      <c r="BSO20" s="384"/>
      <c r="BSP20" s="384"/>
      <c r="BSQ20" s="384"/>
      <c r="BSR20" s="384"/>
      <c r="BSS20" s="384"/>
      <c r="BST20" s="384"/>
      <c r="BSU20" s="384"/>
      <c r="BSV20" s="384"/>
      <c r="BSW20" s="384"/>
      <c r="BSX20" s="384"/>
      <c r="BSY20" s="384"/>
      <c r="BSZ20" s="384"/>
      <c r="BTA20" s="384"/>
      <c r="BTB20" s="384"/>
      <c r="BTC20" s="384"/>
      <c r="BTD20" s="384"/>
      <c r="BTE20" s="384"/>
      <c r="BTF20" s="384"/>
      <c r="BTG20" s="384"/>
      <c r="BTH20" s="384"/>
      <c r="BTI20" s="384"/>
      <c r="BTJ20" s="384"/>
      <c r="BTK20" s="384"/>
      <c r="BTL20" s="384"/>
      <c r="BTM20" s="384"/>
      <c r="BTN20" s="384"/>
      <c r="BTO20" s="384"/>
      <c r="BTP20" s="384"/>
      <c r="BTQ20" s="384"/>
      <c r="BTR20" s="384"/>
      <c r="BTS20" s="384"/>
      <c r="BTT20" s="384"/>
      <c r="BTU20" s="384"/>
      <c r="BTV20" s="384"/>
      <c r="BTW20" s="384"/>
      <c r="BTX20" s="384"/>
      <c r="BTY20" s="384"/>
      <c r="BTZ20" s="384"/>
      <c r="BUA20" s="384"/>
      <c r="BUB20" s="384"/>
      <c r="BUC20" s="384"/>
      <c r="BUD20" s="384"/>
      <c r="BUE20" s="384"/>
      <c r="BUF20" s="384"/>
      <c r="BUG20" s="384"/>
      <c r="BUH20" s="384"/>
      <c r="BUI20" s="384"/>
      <c r="BUJ20" s="384"/>
      <c r="BUK20" s="384"/>
      <c r="BUL20" s="384"/>
      <c r="BUM20" s="384"/>
      <c r="BUN20" s="384"/>
      <c r="BUO20" s="384"/>
      <c r="BUP20" s="384"/>
      <c r="BUQ20" s="384"/>
      <c r="BUR20" s="384"/>
      <c r="BUS20" s="384"/>
      <c r="BUT20" s="384"/>
      <c r="BUU20" s="384"/>
      <c r="BUV20" s="384"/>
      <c r="BUW20" s="384"/>
      <c r="BUX20" s="384"/>
      <c r="BUY20" s="384"/>
      <c r="BUZ20" s="384"/>
      <c r="BVA20" s="384"/>
      <c r="BVB20" s="384"/>
      <c r="BVC20" s="384"/>
      <c r="BVD20" s="384"/>
      <c r="BVE20" s="384"/>
      <c r="BVF20" s="384"/>
      <c r="BVG20" s="384"/>
      <c r="BVH20" s="384"/>
      <c r="BVI20" s="384"/>
      <c r="BVJ20" s="384"/>
      <c r="BVK20" s="384"/>
      <c r="BVL20" s="384"/>
      <c r="BVM20" s="384"/>
      <c r="BVN20" s="384"/>
      <c r="BVO20" s="384"/>
      <c r="BVP20" s="384"/>
      <c r="BVQ20" s="384"/>
      <c r="BVR20" s="384"/>
      <c r="BVS20" s="384"/>
      <c r="BVT20" s="384"/>
      <c r="BVU20" s="384"/>
      <c r="BVV20" s="384"/>
      <c r="BVW20" s="384"/>
      <c r="BVX20" s="384"/>
      <c r="BVY20" s="384"/>
      <c r="BVZ20" s="384"/>
      <c r="BWA20" s="384"/>
      <c r="BWB20" s="384"/>
      <c r="BWC20" s="384"/>
      <c r="BWD20" s="384"/>
      <c r="BWE20" s="384"/>
      <c r="BWF20" s="384"/>
      <c r="BWG20" s="384"/>
      <c r="BWH20" s="384"/>
      <c r="BWI20" s="384"/>
      <c r="BWJ20" s="384"/>
      <c r="BWK20" s="384"/>
      <c r="BWL20" s="384"/>
      <c r="BWM20" s="384"/>
      <c r="BWN20" s="384"/>
      <c r="BWO20" s="384"/>
      <c r="BWP20" s="384"/>
      <c r="BWQ20" s="384"/>
      <c r="BWR20" s="384"/>
      <c r="BWS20" s="384"/>
      <c r="BWT20" s="384"/>
      <c r="BWU20" s="384"/>
      <c r="BWV20" s="384"/>
      <c r="BWW20" s="384"/>
      <c r="BWX20" s="384"/>
      <c r="BWY20" s="384"/>
      <c r="BWZ20" s="384"/>
      <c r="BXA20" s="384"/>
      <c r="BXB20" s="384"/>
      <c r="BXC20" s="384"/>
      <c r="BXD20" s="384"/>
      <c r="BXE20" s="384"/>
      <c r="BXF20" s="384"/>
      <c r="BXG20" s="384"/>
      <c r="BXH20" s="384"/>
      <c r="BXI20" s="384"/>
      <c r="BXJ20" s="384"/>
      <c r="BXK20" s="384"/>
      <c r="BXL20" s="384"/>
      <c r="BXM20" s="384"/>
      <c r="BXN20" s="384"/>
      <c r="BXO20" s="384"/>
      <c r="BXP20" s="384"/>
      <c r="BXQ20" s="384"/>
      <c r="BXR20" s="384"/>
      <c r="BXS20" s="384"/>
      <c r="BXT20" s="384"/>
      <c r="BXU20" s="384"/>
      <c r="BXV20" s="384"/>
      <c r="BXW20" s="384"/>
      <c r="BXX20" s="384"/>
      <c r="BXY20" s="384"/>
      <c r="BXZ20" s="384"/>
      <c r="BYA20" s="384"/>
      <c r="BYB20" s="384"/>
      <c r="BYC20" s="384"/>
      <c r="BYD20" s="384"/>
      <c r="BYE20" s="384"/>
      <c r="BYF20" s="384"/>
      <c r="BYG20" s="384"/>
      <c r="BYH20" s="384"/>
      <c r="BYI20" s="384"/>
      <c r="BYJ20" s="384"/>
      <c r="BYK20" s="384"/>
      <c r="BYL20" s="384"/>
      <c r="BYM20" s="384"/>
      <c r="BYN20" s="384"/>
      <c r="BYO20" s="384"/>
      <c r="BYP20" s="384"/>
      <c r="BYQ20" s="384"/>
      <c r="BYR20" s="384"/>
      <c r="BYS20" s="384"/>
      <c r="BYT20" s="384"/>
      <c r="BYU20" s="384"/>
      <c r="BYV20" s="384"/>
      <c r="BYW20" s="384"/>
      <c r="BYX20" s="384"/>
      <c r="BYY20" s="384"/>
      <c r="BYZ20" s="384"/>
      <c r="BZA20" s="384"/>
      <c r="BZB20" s="384"/>
      <c r="BZC20" s="384"/>
      <c r="BZD20" s="384"/>
      <c r="BZE20" s="384"/>
      <c r="BZF20" s="384"/>
      <c r="BZG20" s="384"/>
      <c r="BZH20" s="384"/>
      <c r="BZI20" s="384"/>
      <c r="BZJ20" s="384"/>
      <c r="BZK20" s="384"/>
      <c r="BZL20" s="384"/>
      <c r="BZM20" s="384"/>
      <c r="BZN20" s="384"/>
      <c r="BZO20" s="384"/>
      <c r="BZP20" s="384"/>
      <c r="BZQ20" s="384"/>
      <c r="BZR20" s="384"/>
      <c r="BZS20" s="384"/>
      <c r="BZT20" s="384"/>
      <c r="BZU20" s="384"/>
      <c r="BZV20" s="384"/>
      <c r="BZW20" s="384"/>
      <c r="BZX20" s="384"/>
      <c r="BZY20" s="384"/>
      <c r="BZZ20" s="384"/>
      <c r="CAA20" s="384"/>
      <c r="CAB20" s="384"/>
      <c r="CAC20" s="384"/>
      <c r="CAD20" s="384"/>
      <c r="CAE20" s="384"/>
      <c r="CAF20" s="384"/>
      <c r="CAG20" s="384"/>
      <c r="CAH20" s="384"/>
      <c r="CAI20" s="384"/>
      <c r="CAJ20" s="384"/>
      <c r="CAK20" s="384"/>
      <c r="CAL20" s="384"/>
      <c r="CAM20" s="384"/>
      <c r="CAN20" s="384"/>
      <c r="CAO20" s="384"/>
      <c r="CAP20" s="384"/>
      <c r="CAQ20" s="384"/>
      <c r="CAR20" s="384"/>
      <c r="CAS20" s="384"/>
      <c r="CAT20" s="384"/>
      <c r="CAU20" s="384"/>
      <c r="CAV20" s="384"/>
      <c r="CAW20" s="384"/>
      <c r="CAX20" s="384"/>
      <c r="CAY20" s="384"/>
      <c r="CAZ20" s="384"/>
      <c r="CBA20" s="384"/>
      <c r="CBB20" s="384"/>
      <c r="CBC20" s="384"/>
      <c r="CBD20" s="384"/>
      <c r="CBE20" s="384"/>
      <c r="CBF20" s="384"/>
      <c r="CBG20" s="384"/>
      <c r="CBH20" s="384"/>
      <c r="CBI20" s="384"/>
      <c r="CBJ20" s="384"/>
      <c r="CBK20" s="384"/>
      <c r="CBL20" s="384"/>
      <c r="CBM20" s="384"/>
      <c r="CBN20" s="384"/>
      <c r="CBO20" s="384"/>
      <c r="CBP20" s="384"/>
      <c r="CBQ20" s="384"/>
      <c r="CBR20" s="384"/>
      <c r="CBS20" s="384"/>
      <c r="CBT20" s="384"/>
      <c r="CBU20" s="384"/>
      <c r="CBV20" s="384"/>
      <c r="CBW20" s="384"/>
      <c r="CBX20" s="384"/>
      <c r="CBY20" s="384"/>
      <c r="CBZ20" s="384"/>
      <c r="CCA20" s="384"/>
      <c r="CCB20" s="384"/>
      <c r="CCC20" s="384"/>
      <c r="CCD20" s="384"/>
      <c r="CCE20" s="384"/>
      <c r="CCF20" s="384"/>
      <c r="CCG20" s="384"/>
      <c r="CCH20" s="384"/>
      <c r="CCI20" s="384"/>
      <c r="CCJ20" s="384"/>
      <c r="CCK20" s="384"/>
      <c r="CCL20" s="384"/>
      <c r="CCM20" s="384"/>
      <c r="CCN20" s="384"/>
      <c r="CCO20" s="384"/>
      <c r="CCP20" s="384"/>
      <c r="CCQ20" s="384"/>
      <c r="CCR20" s="384"/>
      <c r="CCS20" s="384"/>
      <c r="CCT20" s="384"/>
      <c r="CCU20" s="384"/>
      <c r="CCV20" s="384"/>
      <c r="CCW20" s="384"/>
      <c r="CCX20" s="384"/>
      <c r="CCY20" s="384"/>
      <c r="CCZ20" s="384"/>
      <c r="CDA20" s="384"/>
      <c r="CDB20" s="384"/>
      <c r="CDC20" s="384"/>
      <c r="CDD20" s="384"/>
      <c r="CDE20" s="384"/>
      <c r="CDF20" s="384"/>
      <c r="CDG20" s="384"/>
      <c r="CDH20" s="384"/>
      <c r="CDI20" s="384"/>
      <c r="CDJ20" s="384"/>
      <c r="CDK20" s="384"/>
      <c r="CDL20" s="384"/>
      <c r="CDM20" s="384"/>
      <c r="CDN20" s="384"/>
      <c r="CDO20" s="384"/>
      <c r="CDP20" s="384"/>
      <c r="CDQ20" s="384"/>
      <c r="CDR20" s="384"/>
      <c r="CDS20" s="384"/>
      <c r="CDT20" s="384"/>
      <c r="CDU20" s="384"/>
      <c r="CDV20" s="384"/>
      <c r="CDW20" s="384"/>
      <c r="CDX20" s="384"/>
      <c r="CDY20" s="384"/>
      <c r="CDZ20" s="384"/>
      <c r="CEA20" s="384"/>
      <c r="CEB20" s="384"/>
      <c r="CEC20" s="384"/>
      <c r="CED20" s="384"/>
      <c r="CEE20" s="384"/>
      <c r="CEF20" s="384"/>
      <c r="CEG20" s="384"/>
      <c r="CEH20" s="384"/>
      <c r="CEI20" s="384"/>
      <c r="CEJ20" s="384"/>
      <c r="CEK20" s="384"/>
      <c r="CEL20" s="384"/>
      <c r="CEM20" s="384"/>
      <c r="CEN20" s="384"/>
      <c r="CEO20" s="384"/>
      <c r="CEP20" s="384"/>
      <c r="CEQ20" s="384"/>
      <c r="CER20" s="384"/>
      <c r="CES20" s="384"/>
      <c r="CET20" s="384"/>
      <c r="CEU20" s="384"/>
      <c r="CEV20" s="384"/>
      <c r="CEW20" s="384"/>
      <c r="CEX20" s="384"/>
      <c r="CEY20" s="384"/>
      <c r="CEZ20" s="384"/>
      <c r="CFA20" s="384"/>
      <c r="CFB20" s="384"/>
      <c r="CFC20" s="384"/>
      <c r="CFD20" s="384"/>
      <c r="CFE20" s="384"/>
      <c r="CFF20" s="384"/>
      <c r="CFG20" s="384"/>
      <c r="CFH20" s="384"/>
      <c r="CFI20" s="384"/>
      <c r="CFJ20" s="384"/>
      <c r="CFK20" s="384"/>
      <c r="CFL20" s="384"/>
      <c r="CFM20" s="384"/>
      <c r="CFN20" s="384"/>
      <c r="CFO20" s="384"/>
      <c r="CFP20" s="384"/>
      <c r="CFQ20" s="384"/>
      <c r="CFR20" s="384"/>
      <c r="CFS20" s="384"/>
      <c r="CFT20" s="384"/>
      <c r="CFU20" s="384"/>
      <c r="CFV20" s="384"/>
      <c r="CFW20" s="384"/>
      <c r="CFX20" s="384"/>
      <c r="CFY20" s="384"/>
      <c r="CFZ20" s="384"/>
      <c r="CGA20" s="384"/>
      <c r="CGB20" s="384"/>
      <c r="CGC20" s="384"/>
      <c r="CGD20" s="384"/>
      <c r="CGE20" s="384"/>
      <c r="CGF20" s="384"/>
      <c r="CGG20" s="384"/>
      <c r="CGH20" s="384"/>
      <c r="CGI20" s="384"/>
      <c r="CGJ20" s="384"/>
      <c r="CGK20" s="384"/>
      <c r="CGL20" s="384"/>
      <c r="CGM20" s="384"/>
      <c r="CGN20" s="384"/>
      <c r="CGO20" s="384"/>
      <c r="CGP20" s="384"/>
      <c r="CGQ20" s="384"/>
      <c r="CGR20" s="384"/>
      <c r="CGS20" s="384"/>
      <c r="CGT20" s="384"/>
      <c r="CGU20" s="384"/>
      <c r="CGV20" s="384"/>
      <c r="CGW20" s="384"/>
      <c r="CGX20" s="384"/>
      <c r="CGY20" s="384"/>
      <c r="CGZ20" s="384"/>
      <c r="CHA20" s="384"/>
      <c r="CHB20" s="384"/>
      <c r="CHC20" s="384"/>
      <c r="CHD20" s="384"/>
      <c r="CHE20" s="384"/>
      <c r="CHF20" s="384"/>
      <c r="CHG20" s="384"/>
      <c r="CHH20" s="384"/>
      <c r="CHI20" s="384"/>
      <c r="CHJ20" s="384"/>
      <c r="CHK20" s="384"/>
      <c r="CHL20" s="384"/>
      <c r="CHM20" s="384"/>
      <c r="CHN20" s="384"/>
      <c r="CHO20" s="384"/>
      <c r="CHP20" s="384"/>
      <c r="CHQ20" s="384"/>
      <c r="CHR20" s="384"/>
      <c r="CHS20" s="384"/>
      <c r="CHT20" s="384"/>
      <c r="CHU20" s="384"/>
      <c r="CHV20" s="384"/>
      <c r="CHW20" s="384"/>
      <c r="CHX20" s="384"/>
      <c r="CHY20" s="384"/>
      <c r="CHZ20" s="384"/>
      <c r="CIA20" s="384"/>
      <c r="CIB20" s="384"/>
      <c r="CIC20" s="384"/>
      <c r="CID20" s="384"/>
      <c r="CIE20" s="384"/>
      <c r="CIF20" s="384"/>
      <c r="CIG20" s="384"/>
      <c r="CIH20" s="384"/>
      <c r="CII20" s="384"/>
      <c r="CIJ20" s="384"/>
      <c r="CIK20" s="384"/>
      <c r="CIL20" s="384"/>
      <c r="CIM20" s="384"/>
      <c r="CIN20" s="384"/>
      <c r="CIO20" s="384"/>
      <c r="CIP20" s="384"/>
      <c r="CIQ20" s="384"/>
      <c r="CIR20" s="384"/>
      <c r="CIS20" s="384"/>
      <c r="CIT20" s="384"/>
      <c r="CIU20" s="384"/>
      <c r="CIV20" s="384"/>
      <c r="CIW20" s="384"/>
      <c r="CIX20" s="384"/>
      <c r="CIY20" s="384"/>
      <c r="CIZ20" s="384"/>
      <c r="CJA20" s="384"/>
      <c r="CJB20" s="384"/>
      <c r="CJC20" s="384"/>
      <c r="CJD20" s="384"/>
      <c r="CJE20" s="384"/>
      <c r="CJF20" s="384"/>
      <c r="CJG20" s="384"/>
      <c r="CJH20" s="384"/>
      <c r="CJI20" s="384"/>
      <c r="CJJ20" s="384"/>
      <c r="CJK20" s="384"/>
      <c r="CJL20" s="384"/>
      <c r="CJM20" s="384"/>
      <c r="CJN20" s="384"/>
      <c r="CJO20" s="384"/>
      <c r="CJP20" s="384"/>
      <c r="CJQ20" s="384"/>
      <c r="CJR20" s="384"/>
      <c r="CJS20" s="384"/>
      <c r="CJT20" s="384"/>
      <c r="CJU20" s="384"/>
      <c r="CJV20" s="384"/>
      <c r="CJW20" s="384"/>
      <c r="CJX20" s="384"/>
      <c r="CJY20" s="384"/>
      <c r="CJZ20" s="384"/>
      <c r="CKA20" s="384"/>
      <c r="CKB20" s="384"/>
      <c r="CKC20" s="384"/>
      <c r="CKD20" s="384"/>
      <c r="CKE20" s="384"/>
      <c r="CKF20" s="384"/>
      <c r="CKG20" s="384"/>
      <c r="CKH20" s="384"/>
      <c r="CKI20" s="384"/>
      <c r="CKJ20" s="384"/>
      <c r="CKK20" s="384"/>
      <c r="CKL20" s="384"/>
      <c r="CKM20" s="384"/>
      <c r="CKN20" s="384"/>
      <c r="CKO20" s="384"/>
      <c r="CKP20" s="384"/>
      <c r="CKQ20" s="384"/>
      <c r="CKR20" s="384"/>
      <c r="CKS20" s="384"/>
      <c r="CKT20" s="384"/>
      <c r="CKU20" s="384"/>
      <c r="CKV20" s="384"/>
      <c r="CKW20" s="384"/>
      <c r="CKX20" s="384"/>
      <c r="CKY20" s="384"/>
      <c r="CKZ20" s="384"/>
      <c r="CLA20" s="384"/>
      <c r="CLB20" s="384"/>
      <c r="CLC20" s="384"/>
      <c r="CLD20" s="384"/>
      <c r="CLE20" s="384"/>
      <c r="CLF20" s="384"/>
      <c r="CLG20" s="384"/>
      <c r="CLH20" s="384"/>
      <c r="CLI20" s="384"/>
      <c r="CLJ20" s="384"/>
      <c r="CLK20" s="384"/>
      <c r="CLL20" s="384"/>
      <c r="CLM20" s="384"/>
      <c r="CLN20" s="384"/>
      <c r="CLO20" s="384"/>
      <c r="CLP20" s="384"/>
      <c r="CLQ20" s="384"/>
      <c r="CLR20" s="384"/>
      <c r="CLS20" s="384"/>
      <c r="CLT20" s="384"/>
      <c r="CLU20" s="384"/>
      <c r="CLV20" s="384"/>
      <c r="CLW20" s="384"/>
      <c r="CLX20" s="384"/>
      <c r="CLY20" s="384"/>
      <c r="CLZ20" s="384"/>
      <c r="CMA20" s="384"/>
      <c r="CMB20" s="384"/>
      <c r="CMC20" s="384"/>
      <c r="CMD20" s="384"/>
      <c r="CME20" s="384"/>
      <c r="CMF20" s="384"/>
      <c r="CMG20" s="384"/>
      <c r="CMH20" s="384"/>
      <c r="CMI20" s="384"/>
      <c r="CMJ20" s="384"/>
      <c r="CMK20" s="384"/>
      <c r="CML20" s="384"/>
      <c r="CMM20" s="384"/>
      <c r="CMN20" s="384"/>
      <c r="CMO20" s="384"/>
      <c r="CMP20" s="384"/>
      <c r="CMQ20" s="384"/>
      <c r="CMR20" s="384"/>
      <c r="CMS20" s="384"/>
      <c r="CMT20" s="384"/>
      <c r="CMU20" s="384"/>
      <c r="CMV20" s="384"/>
      <c r="CMW20" s="384"/>
      <c r="CMX20" s="384"/>
      <c r="CMY20" s="384"/>
      <c r="CMZ20" s="384"/>
      <c r="CNA20" s="384"/>
      <c r="CNB20" s="384"/>
      <c r="CNC20" s="384"/>
      <c r="CND20" s="384"/>
      <c r="CNE20" s="384"/>
      <c r="CNF20" s="384"/>
      <c r="CNG20" s="384"/>
      <c r="CNH20" s="384"/>
      <c r="CNI20" s="384"/>
      <c r="CNJ20" s="384"/>
      <c r="CNK20" s="384"/>
      <c r="CNL20" s="384"/>
      <c r="CNM20" s="384"/>
      <c r="CNN20" s="384"/>
      <c r="CNO20" s="384"/>
      <c r="CNP20" s="384"/>
      <c r="CNQ20" s="384"/>
      <c r="CNR20" s="384"/>
      <c r="CNS20" s="384"/>
      <c r="CNT20" s="384"/>
      <c r="CNU20" s="384"/>
      <c r="CNV20" s="384"/>
      <c r="CNW20" s="384"/>
      <c r="CNX20" s="384"/>
      <c r="CNY20" s="384"/>
      <c r="CNZ20" s="384"/>
      <c r="COA20" s="384"/>
      <c r="COB20" s="384"/>
      <c r="COC20" s="384"/>
      <c r="COD20" s="384"/>
      <c r="COE20" s="384"/>
      <c r="COF20" s="384"/>
      <c r="COG20" s="384"/>
      <c r="COH20" s="384"/>
      <c r="COI20" s="384"/>
      <c r="COJ20" s="384"/>
      <c r="COK20" s="384"/>
      <c r="COL20" s="384"/>
      <c r="COM20" s="384"/>
      <c r="CON20" s="384"/>
      <c r="COO20" s="384"/>
      <c r="COP20" s="384"/>
      <c r="COQ20" s="384"/>
      <c r="COR20" s="384"/>
      <c r="COS20" s="384"/>
      <c r="COT20" s="384"/>
      <c r="COU20" s="384"/>
      <c r="COV20" s="384"/>
      <c r="COW20" s="384"/>
      <c r="COX20" s="384"/>
      <c r="COY20" s="384"/>
      <c r="COZ20" s="384"/>
      <c r="CPA20" s="384"/>
      <c r="CPB20" s="384"/>
      <c r="CPC20" s="384"/>
      <c r="CPD20" s="384"/>
      <c r="CPE20" s="384"/>
      <c r="CPF20" s="384"/>
      <c r="CPG20" s="384"/>
      <c r="CPH20" s="384"/>
      <c r="CPI20" s="384"/>
      <c r="CPJ20" s="384"/>
      <c r="CPK20" s="384"/>
      <c r="CPL20" s="384"/>
      <c r="CPM20" s="384"/>
      <c r="CPN20" s="384"/>
      <c r="CPO20" s="384"/>
      <c r="CPP20" s="384"/>
      <c r="CPQ20" s="384"/>
      <c r="CPR20" s="384"/>
      <c r="CPS20" s="384"/>
      <c r="CPT20" s="384"/>
      <c r="CPU20" s="384"/>
      <c r="CPV20" s="384"/>
      <c r="CPW20" s="384"/>
      <c r="CPX20" s="384"/>
      <c r="CPY20" s="384"/>
      <c r="CPZ20" s="384"/>
      <c r="CQA20" s="384"/>
      <c r="CQB20" s="384"/>
      <c r="CQC20" s="384"/>
      <c r="CQD20" s="384"/>
      <c r="CQE20" s="384"/>
      <c r="CQF20" s="384"/>
      <c r="CQG20" s="384"/>
      <c r="CQH20" s="384"/>
      <c r="CQI20" s="384"/>
      <c r="CQJ20" s="384"/>
      <c r="CQK20" s="384"/>
      <c r="CQL20" s="384"/>
      <c r="CQM20" s="384"/>
      <c r="CQN20" s="384"/>
      <c r="CQO20" s="384"/>
      <c r="CQP20" s="384"/>
      <c r="CQQ20" s="384"/>
      <c r="CQR20" s="384"/>
      <c r="CQS20" s="384"/>
      <c r="CQT20" s="384"/>
      <c r="CQU20" s="384"/>
      <c r="CQV20" s="384"/>
      <c r="CQW20" s="384"/>
      <c r="CQX20" s="384"/>
      <c r="CQY20" s="384"/>
      <c r="CQZ20" s="384"/>
      <c r="CRA20" s="384"/>
      <c r="CRB20" s="384"/>
      <c r="CRC20" s="384"/>
      <c r="CRD20" s="384"/>
      <c r="CRE20" s="384"/>
      <c r="CRF20" s="384"/>
      <c r="CRG20" s="384"/>
      <c r="CRH20" s="384"/>
      <c r="CRI20" s="384"/>
      <c r="CRJ20" s="384"/>
      <c r="CRK20" s="384"/>
      <c r="CRL20" s="384"/>
      <c r="CRM20" s="384"/>
      <c r="CRN20" s="384"/>
      <c r="CRO20" s="384"/>
      <c r="CRP20" s="384"/>
      <c r="CRQ20" s="384"/>
      <c r="CRR20" s="384"/>
      <c r="CRS20" s="384"/>
      <c r="CRT20" s="384"/>
      <c r="CRU20" s="384"/>
      <c r="CRV20" s="384"/>
      <c r="CRW20" s="384"/>
      <c r="CRX20" s="384"/>
      <c r="CRY20" s="384"/>
      <c r="CRZ20" s="384"/>
      <c r="CSA20" s="384"/>
      <c r="CSB20" s="384"/>
      <c r="CSC20" s="384"/>
      <c r="CSD20" s="384"/>
      <c r="CSE20" s="384"/>
      <c r="CSF20" s="384"/>
      <c r="CSG20" s="384"/>
      <c r="CSH20" s="384"/>
      <c r="CSI20" s="384"/>
      <c r="CSJ20" s="384"/>
      <c r="CSK20" s="384"/>
      <c r="CSL20" s="384"/>
      <c r="CSM20" s="384"/>
      <c r="CSN20" s="384"/>
      <c r="CSO20" s="384"/>
      <c r="CSP20" s="384"/>
      <c r="CSQ20" s="384"/>
      <c r="CSR20" s="384"/>
      <c r="CSS20" s="384"/>
      <c r="CST20" s="384"/>
      <c r="CSU20" s="384"/>
      <c r="CSV20" s="384"/>
      <c r="CSW20" s="384"/>
      <c r="CSX20" s="384"/>
      <c r="CSY20" s="384"/>
      <c r="CSZ20" s="384"/>
      <c r="CTA20" s="384"/>
      <c r="CTB20" s="384"/>
      <c r="CTC20" s="384"/>
      <c r="CTD20" s="384"/>
      <c r="CTE20" s="384"/>
      <c r="CTF20" s="384"/>
      <c r="CTG20" s="384"/>
      <c r="CTH20" s="384"/>
      <c r="CTI20" s="384"/>
      <c r="CTJ20" s="384"/>
      <c r="CTK20" s="384"/>
      <c r="CTL20" s="384"/>
      <c r="CTM20" s="384"/>
      <c r="CTN20" s="384"/>
      <c r="CTO20" s="384"/>
      <c r="CTP20" s="384"/>
      <c r="CTQ20" s="384"/>
      <c r="CTR20" s="384"/>
      <c r="CTS20" s="384"/>
      <c r="CTT20" s="384"/>
      <c r="CTU20" s="384"/>
      <c r="CTV20" s="384"/>
      <c r="CTW20" s="384"/>
      <c r="CTX20" s="384"/>
      <c r="CTY20" s="384"/>
      <c r="CTZ20" s="384"/>
      <c r="CUA20" s="384"/>
      <c r="CUB20" s="384"/>
      <c r="CUC20" s="384"/>
      <c r="CUD20" s="384"/>
      <c r="CUE20" s="384"/>
      <c r="CUF20" s="384"/>
      <c r="CUG20" s="384"/>
      <c r="CUH20" s="384"/>
      <c r="CUI20" s="384"/>
      <c r="CUJ20" s="384"/>
      <c r="CUK20" s="384"/>
      <c r="CUL20" s="384"/>
      <c r="CUM20" s="384"/>
      <c r="CUN20" s="384"/>
      <c r="CUO20" s="384"/>
      <c r="CUP20" s="384"/>
      <c r="CUQ20" s="384"/>
      <c r="CUR20" s="384"/>
      <c r="CUS20" s="384"/>
      <c r="CUT20" s="384"/>
      <c r="CUU20" s="384"/>
      <c r="CUV20" s="384"/>
      <c r="CUW20" s="384"/>
      <c r="CUX20" s="384"/>
      <c r="CUY20" s="384"/>
      <c r="CUZ20" s="384"/>
      <c r="CVA20" s="384"/>
      <c r="CVB20" s="384"/>
      <c r="CVC20" s="384"/>
      <c r="CVD20" s="384"/>
      <c r="CVE20" s="384"/>
      <c r="CVF20" s="384"/>
      <c r="CVG20" s="384"/>
      <c r="CVH20" s="384"/>
      <c r="CVI20" s="384"/>
      <c r="CVJ20" s="384"/>
      <c r="CVK20" s="384"/>
      <c r="CVL20" s="384"/>
      <c r="CVM20" s="384"/>
      <c r="CVN20" s="384"/>
      <c r="CVO20" s="384"/>
      <c r="CVP20" s="384"/>
      <c r="CVQ20" s="384"/>
      <c r="CVR20" s="384"/>
      <c r="CVS20" s="384"/>
      <c r="CVT20" s="384"/>
      <c r="CVU20" s="384"/>
      <c r="CVV20" s="384"/>
      <c r="CVW20" s="384"/>
      <c r="CVX20" s="384"/>
      <c r="CVY20" s="384"/>
      <c r="CVZ20" s="384"/>
      <c r="CWA20" s="384"/>
      <c r="CWB20" s="384"/>
      <c r="CWC20" s="384"/>
      <c r="CWD20" s="384"/>
      <c r="CWE20" s="384"/>
      <c r="CWF20" s="384"/>
      <c r="CWG20" s="384"/>
      <c r="CWH20" s="384"/>
      <c r="CWI20" s="384"/>
      <c r="CWJ20" s="384"/>
      <c r="CWK20" s="384"/>
      <c r="CWL20" s="384"/>
      <c r="CWM20" s="384"/>
      <c r="CWN20" s="384"/>
      <c r="CWO20" s="384"/>
      <c r="CWP20" s="384"/>
      <c r="CWQ20" s="384"/>
      <c r="CWR20" s="384"/>
      <c r="CWS20" s="384"/>
      <c r="CWT20" s="384"/>
      <c r="CWU20" s="384"/>
      <c r="CWV20" s="384"/>
      <c r="CWW20" s="384"/>
      <c r="CWX20" s="384"/>
      <c r="CWY20" s="384"/>
      <c r="CWZ20" s="384"/>
      <c r="CXA20" s="384"/>
      <c r="CXB20" s="384"/>
      <c r="CXC20" s="384"/>
      <c r="CXD20" s="384"/>
      <c r="CXE20" s="384"/>
      <c r="CXF20" s="384"/>
      <c r="CXG20" s="384"/>
      <c r="CXH20" s="384"/>
      <c r="CXI20" s="384"/>
      <c r="CXJ20" s="384"/>
      <c r="CXK20" s="384"/>
      <c r="CXL20" s="384"/>
      <c r="CXM20" s="384"/>
      <c r="CXN20" s="384"/>
      <c r="CXO20" s="384"/>
      <c r="CXP20" s="384"/>
      <c r="CXQ20" s="384"/>
      <c r="CXR20" s="384"/>
      <c r="CXS20" s="384"/>
      <c r="CXT20" s="384"/>
      <c r="CXU20" s="384"/>
      <c r="CXV20" s="384"/>
      <c r="CXW20" s="384"/>
      <c r="CXX20" s="384"/>
      <c r="CXY20" s="384"/>
      <c r="CXZ20" s="384"/>
      <c r="CYA20" s="384"/>
      <c r="CYB20" s="384"/>
      <c r="CYC20" s="384"/>
      <c r="CYD20" s="384"/>
      <c r="CYE20" s="384"/>
      <c r="CYF20" s="384"/>
      <c r="CYG20" s="384"/>
      <c r="CYH20" s="384"/>
      <c r="CYI20" s="384"/>
      <c r="CYJ20" s="384"/>
      <c r="CYK20" s="384"/>
      <c r="CYL20" s="384"/>
      <c r="CYM20" s="384"/>
      <c r="CYN20" s="384"/>
      <c r="CYO20" s="384"/>
      <c r="CYP20" s="384"/>
      <c r="CYQ20" s="384"/>
      <c r="CYR20" s="384"/>
      <c r="CYS20" s="384"/>
      <c r="CYT20" s="384"/>
      <c r="CYU20" s="384"/>
      <c r="CYV20" s="384"/>
      <c r="CYW20" s="384"/>
      <c r="CYX20" s="384"/>
      <c r="CYY20" s="384"/>
      <c r="CYZ20" s="384"/>
      <c r="CZA20" s="384"/>
      <c r="CZB20" s="384"/>
      <c r="CZC20" s="384"/>
      <c r="CZD20" s="384"/>
      <c r="CZE20" s="384"/>
      <c r="CZF20" s="384"/>
      <c r="CZG20" s="384"/>
      <c r="CZH20" s="384"/>
      <c r="CZI20" s="384"/>
      <c r="CZJ20" s="384"/>
      <c r="CZK20" s="384"/>
      <c r="CZL20" s="384"/>
      <c r="CZM20" s="384"/>
      <c r="CZN20" s="384"/>
      <c r="CZO20" s="384"/>
      <c r="CZP20" s="384"/>
      <c r="CZQ20" s="384"/>
      <c r="CZR20" s="384"/>
      <c r="CZS20" s="384"/>
      <c r="CZT20" s="384"/>
      <c r="CZU20" s="384"/>
      <c r="CZV20" s="384"/>
      <c r="CZW20" s="384"/>
      <c r="CZX20" s="384"/>
      <c r="CZY20" s="384"/>
      <c r="CZZ20" s="384"/>
      <c r="DAA20" s="384"/>
      <c r="DAB20" s="384"/>
      <c r="DAC20" s="384"/>
      <c r="DAD20" s="384"/>
      <c r="DAE20" s="384"/>
      <c r="DAF20" s="384"/>
      <c r="DAG20" s="384"/>
      <c r="DAH20" s="384"/>
      <c r="DAI20" s="384"/>
      <c r="DAJ20" s="384"/>
      <c r="DAK20" s="384"/>
      <c r="DAL20" s="384"/>
      <c r="DAM20" s="384"/>
      <c r="DAN20" s="384"/>
      <c r="DAO20" s="384"/>
      <c r="DAP20" s="384"/>
      <c r="DAQ20" s="384"/>
      <c r="DAR20" s="384"/>
      <c r="DAS20" s="384"/>
      <c r="DAT20" s="384"/>
      <c r="DAU20" s="384"/>
      <c r="DAV20" s="384"/>
      <c r="DAW20" s="384"/>
      <c r="DAX20" s="384"/>
      <c r="DAY20" s="384"/>
      <c r="DAZ20" s="384"/>
      <c r="DBA20" s="384"/>
      <c r="DBB20" s="384"/>
      <c r="DBC20" s="384"/>
      <c r="DBD20" s="384"/>
      <c r="DBE20" s="384"/>
      <c r="DBF20" s="384"/>
      <c r="DBG20" s="384"/>
      <c r="DBH20" s="384"/>
      <c r="DBI20" s="384"/>
      <c r="DBJ20" s="384"/>
      <c r="DBK20" s="384"/>
      <c r="DBL20" s="384"/>
      <c r="DBM20" s="384"/>
      <c r="DBN20" s="384"/>
      <c r="DBO20" s="384"/>
      <c r="DBP20" s="384"/>
      <c r="DBQ20" s="384"/>
      <c r="DBR20" s="384"/>
      <c r="DBS20" s="384"/>
      <c r="DBT20" s="384"/>
      <c r="DBU20" s="384"/>
      <c r="DBV20" s="384"/>
      <c r="DBW20" s="384"/>
      <c r="DBX20" s="384"/>
      <c r="DBY20" s="384"/>
      <c r="DBZ20" s="384"/>
      <c r="DCA20" s="384"/>
      <c r="DCB20" s="384"/>
      <c r="DCC20" s="384"/>
      <c r="DCD20" s="384"/>
      <c r="DCE20" s="384"/>
      <c r="DCF20" s="384"/>
      <c r="DCG20" s="384"/>
      <c r="DCH20" s="384"/>
      <c r="DCI20" s="384"/>
      <c r="DCJ20" s="384"/>
      <c r="DCK20" s="384"/>
      <c r="DCL20" s="384"/>
      <c r="DCM20" s="384"/>
      <c r="DCN20" s="384"/>
      <c r="DCO20" s="384"/>
      <c r="DCP20" s="384"/>
      <c r="DCQ20" s="384"/>
      <c r="DCR20" s="384"/>
      <c r="DCS20" s="384"/>
      <c r="DCT20" s="384"/>
      <c r="DCU20" s="384"/>
      <c r="DCV20" s="384"/>
      <c r="DCW20" s="384"/>
      <c r="DCX20" s="384"/>
      <c r="DCY20" s="384"/>
      <c r="DCZ20" s="384"/>
      <c r="DDA20" s="384"/>
      <c r="DDB20" s="384"/>
      <c r="DDC20" s="384"/>
      <c r="DDD20" s="384"/>
      <c r="DDE20" s="384"/>
      <c r="DDF20" s="384"/>
      <c r="DDG20" s="384"/>
      <c r="DDH20" s="384"/>
      <c r="DDI20" s="384"/>
      <c r="DDJ20" s="384"/>
      <c r="DDK20" s="384"/>
      <c r="DDL20" s="384"/>
      <c r="DDM20" s="384"/>
      <c r="DDN20" s="384"/>
      <c r="DDO20" s="384"/>
      <c r="DDP20" s="384"/>
      <c r="DDQ20" s="384"/>
      <c r="DDR20" s="384"/>
      <c r="DDS20" s="384"/>
      <c r="DDT20" s="384"/>
      <c r="DDU20" s="384"/>
      <c r="DDV20" s="384"/>
      <c r="DDW20" s="384"/>
      <c r="DDX20" s="384"/>
      <c r="DDY20" s="384"/>
      <c r="DDZ20" s="384"/>
      <c r="DEA20" s="384"/>
      <c r="DEB20" s="384"/>
      <c r="DEC20" s="384"/>
      <c r="DED20" s="384"/>
      <c r="DEE20" s="384"/>
      <c r="DEF20" s="384"/>
      <c r="DEG20" s="384"/>
      <c r="DEH20" s="384"/>
      <c r="DEI20" s="384"/>
      <c r="DEJ20" s="384"/>
      <c r="DEK20" s="384"/>
      <c r="DEL20" s="384"/>
      <c r="DEM20" s="384"/>
      <c r="DEN20" s="384"/>
      <c r="DEO20" s="384"/>
      <c r="DEP20" s="384"/>
      <c r="DEQ20" s="384"/>
      <c r="DER20" s="384"/>
      <c r="DES20" s="384"/>
      <c r="DET20" s="384"/>
      <c r="DEU20" s="384"/>
      <c r="DEV20" s="384"/>
      <c r="DEW20" s="384"/>
      <c r="DEX20" s="384"/>
      <c r="DEY20" s="384"/>
      <c r="DEZ20" s="384"/>
      <c r="DFA20" s="384"/>
      <c r="DFB20" s="384"/>
      <c r="DFC20" s="384"/>
      <c r="DFD20" s="384"/>
      <c r="DFE20" s="384"/>
      <c r="DFF20" s="384"/>
      <c r="DFG20" s="384"/>
      <c r="DFH20" s="384"/>
      <c r="DFI20" s="384"/>
      <c r="DFJ20" s="384"/>
      <c r="DFK20" s="384"/>
      <c r="DFL20" s="384"/>
      <c r="DFM20" s="384"/>
      <c r="DFN20" s="384"/>
      <c r="DFO20" s="384"/>
      <c r="DFP20" s="384"/>
      <c r="DFQ20" s="384"/>
      <c r="DFR20" s="384"/>
      <c r="DFS20" s="384"/>
      <c r="DFT20" s="384"/>
      <c r="DFU20" s="384"/>
      <c r="DFV20" s="384"/>
      <c r="DFW20" s="384"/>
      <c r="DFX20" s="384"/>
      <c r="DFY20" s="384"/>
      <c r="DFZ20" s="384"/>
      <c r="DGA20" s="384"/>
      <c r="DGB20" s="384"/>
      <c r="DGC20" s="384"/>
      <c r="DGD20" s="384"/>
      <c r="DGE20" s="384"/>
      <c r="DGF20" s="384"/>
      <c r="DGG20" s="384"/>
      <c r="DGH20" s="384"/>
      <c r="DGI20" s="384"/>
      <c r="DGJ20" s="384"/>
      <c r="DGK20" s="384"/>
      <c r="DGL20" s="384"/>
      <c r="DGM20" s="384"/>
      <c r="DGN20" s="384"/>
      <c r="DGO20" s="384"/>
      <c r="DGP20" s="384"/>
      <c r="DGQ20" s="384"/>
      <c r="DGR20" s="384"/>
      <c r="DGS20" s="384"/>
      <c r="DGT20" s="384"/>
      <c r="DGU20" s="384"/>
      <c r="DGV20" s="384"/>
      <c r="DGW20" s="384"/>
      <c r="DGX20" s="384"/>
      <c r="DGY20" s="384"/>
      <c r="DGZ20" s="384"/>
      <c r="DHA20" s="384"/>
      <c r="DHB20" s="384"/>
      <c r="DHC20" s="384"/>
      <c r="DHD20" s="384"/>
      <c r="DHE20" s="384"/>
      <c r="DHF20" s="384"/>
      <c r="DHG20" s="384"/>
      <c r="DHH20" s="384"/>
      <c r="DHI20" s="384"/>
      <c r="DHJ20" s="384"/>
      <c r="DHK20" s="384"/>
      <c r="DHL20" s="384"/>
      <c r="DHM20" s="384"/>
      <c r="DHN20" s="384"/>
      <c r="DHO20" s="384"/>
      <c r="DHP20" s="384"/>
      <c r="DHQ20" s="384"/>
      <c r="DHR20" s="384"/>
      <c r="DHS20" s="384"/>
      <c r="DHT20" s="384"/>
      <c r="DHU20" s="384"/>
      <c r="DHV20" s="384"/>
      <c r="DHW20" s="384"/>
      <c r="DHX20" s="384"/>
      <c r="DHY20" s="384"/>
      <c r="DHZ20" s="384"/>
      <c r="DIA20" s="384"/>
      <c r="DIB20" s="384"/>
      <c r="DIC20" s="384"/>
      <c r="DID20" s="384"/>
      <c r="DIE20" s="384"/>
      <c r="DIF20" s="384"/>
      <c r="DIG20" s="384"/>
      <c r="DIH20" s="384"/>
      <c r="DII20" s="384"/>
      <c r="DIJ20" s="384"/>
      <c r="DIK20" s="384"/>
      <c r="DIL20" s="384"/>
      <c r="DIM20" s="384"/>
      <c r="DIN20" s="384"/>
      <c r="DIO20" s="384"/>
      <c r="DIP20" s="384"/>
      <c r="DIQ20" s="384"/>
      <c r="DIR20" s="384"/>
      <c r="DIS20" s="384"/>
      <c r="DIT20" s="384"/>
      <c r="DIU20" s="384"/>
      <c r="DIV20" s="384"/>
      <c r="DIW20" s="384"/>
      <c r="DIX20" s="384"/>
      <c r="DIY20" s="384"/>
      <c r="DIZ20" s="384"/>
      <c r="DJA20" s="384"/>
      <c r="DJB20" s="384"/>
      <c r="DJC20" s="384"/>
      <c r="DJD20" s="384"/>
      <c r="DJE20" s="384"/>
      <c r="DJF20" s="384"/>
      <c r="DJG20" s="384"/>
      <c r="DJH20" s="384"/>
      <c r="DJI20" s="384"/>
      <c r="DJJ20" s="384"/>
      <c r="DJK20" s="384"/>
      <c r="DJL20" s="384"/>
      <c r="DJM20" s="384"/>
      <c r="DJN20" s="384"/>
      <c r="DJO20" s="384"/>
      <c r="DJP20" s="384"/>
      <c r="DJQ20" s="384"/>
      <c r="DJR20" s="384"/>
      <c r="DJS20" s="384"/>
      <c r="DJT20" s="384"/>
      <c r="DJU20" s="384"/>
      <c r="DJV20" s="384"/>
      <c r="DJW20" s="384"/>
      <c r="DJX20" s="384"/>
      <c r="DJY20" s="384"/>
      <c r="DJZ20" s="384"/>
      <c r="DKA20" s="384"/>
      <c r="DKB20" s="384"/>
      <c r="DKC20" s="384"/>
      <c r="DKD20" s="384"/>
      <c r="DKE20" s="384"/>
      <c r="DKF20" s="384"/>
      <c r="DKG20" s="384"/>
      <c r="DKH20" s="384"/>
      <c r="DKI20" s="384"/>
      <c r="DKJ20" s="384"/>
      <c r="DKK20" s="384"/>
      <c r="DKL20" s="384"/>
      <c r="DKM20" s="384"/>
      <c r="DKN20" s="384"/>
      <c r="DKO20" s="384"/>
      <c r="DKP20" s="384"/>
      <c r="DKQ20" s="384"/>
      <c r="DKR20" s="384"/>
      <c r="DKS20" s="384"/>
      <c r="DKT20" s="384"/>
      <c r="DKU20" s="384"/>
      <c r="DKV20" s="384"/>
      <c r="DKW20" s="384"/>
      <c r="DKX20" s="384"/>
      <c r="DKY20" s="384"/>
      <c r="DKZ20" s="384"/>
      <c r="DLA20" s="384"/>
      <c r="DLB20" s="384"/>
      <c r="DLC20" s="384"/>
      <c r="DLD20" s="384"/>
      <c r="DLE20" s="384"/>
      <c r="DLF20" s="384"/>
      <c r="DLG20" s="384"/>
      <c r="DLH20" s="384"/>
      <c r="DLI20" s="384"/>
      <c r="DLJ20" s="384"/>
      <c r="DLK20" s="384"/>
      <c r="DLL20" s="384"/>
      <c r="DLM20" s="384"/>
      <c r="DLN20" s="384"/>
      <c r="DLO20" s="384"/>
      <c r="DLP20" s="384"/>
      <c r="DLQ20" s="384"/>
      <c r="DLR20" s="384"/>
      <c r="DLS20" s="384"/>
      <c r="DLT20" s="384"/>
      <c r="DLU20" s="384"/>
      <c r="DLV20" s="384"/>
      <c r="DLW20" s="384"/>
      <c r="DLX20" s="384"/>
      <c r="DLY20" s="384"/>
      <c r="DLZ20" s="384"/>
      <c r="DMA20" s="384"/>
      <c r="DMB20" s="384"/>
      <c r="DMC20" s="384"/>
      <c r="DMD20" s="384"/>
      <c r="DME20" s="384"/>
      <c r="DMF20" s="384"/>
      <c r="DMG20" s="384"/>
      <c r="DMH20" s="384"/>
      <c r="DMI20" s="384"/>
      <c r="DMJ20" s="384"/>
      <c r="DMK20" s="384"/>
      <c r="DML20" s="384"/>
      <c r="DMM20" s="384"/>
      <c r="DMN20" s="384"/>
      <c r="DMO20" s="384"/>
      <c r="DMP20" s="384"/>
      <c r="DMQ20" s="384"/>
      <c r="DMR20" s="384"/>
      <c r="DMS20" s="384"/>
      <c r="DMT20" s="384"/>
      <c r="DMU20" s="384"/>
      <c r="DMV20" s="384"/>
      <c r="DMW20" s="384"/>
      <c r="DMX20" s="384"/>
      <c r="DMY20" s="384"/>
      <c r="DMZ20" s="384"/>
      <c r="DNA20" s="384"/>
      <c r="DNB20" s="384"/>
      <c r="DNC20" s="384"/>
      <c r="DND20" s="384"/>
      <c r="DNE20" s="384"/>
      <c r="DNF20" s="384"/>
      <c r="DNG20" s="384"/>
      <c r="DNH20" s="384"/>
      <c r="DNI20" s="384"/>
      <c r="DNJ20" s="384"/>
      <c r="DNK20" s="384"/>
      <c r="DNL20" s="384"/>
      <c r="DNM20" s="384"/>
      <c r="DNN20" s="384"/>
      <c r="DNO20" s="384"/>
      <c r="DNP20" s="384"/>
      <c r="DNQ20" s="384"/>
      <c r="DNR20" s="384"/>
      <c r="DNS20" s="384"/>
      <c r="DNT20" s="384"/>
      <c r="DNU20" s="384"/>
      <c r="DNV20" s="384"/>
      <c r="DNW20" s="384"/>
      <c r="DNX20" s="384"/>
      <c r="DNY20" s="384"/>
      <c r="DNZ20" s="384"/>
      <c r="DOA20" s="384"/>
      <c r="DOB20" s="384"/>
      <c r="DOC20" s="384"/>
      <c r="DOD20" s="384"/>
      <c r="DOE20" s="384"/>
      <c r="DOF20" s="384"/>
      <c r="DOG20" s="384"/>
      <c r="DOH20" s="384"/>
      <c r="DOI20" s="384"/>
      <c r="DOJ20" s="384"/>
      <c r="DOK20" s="384"/>
      <c r="DOL20" s="384"/>
      <c r="DOM20" s="384"/>
      <c r="DON20" s="384"/>
      <c r="DOO20" s="384"/>
      <c r="DOP20" s="384"/>
      <c r="DOQ20" s="384"/>
      <c r="DOR20" s="384"/>
      <c r="DOS20" s="384"/>
      <c r="DOT20" s="384"/>
      <c r="DOU20" s="384"/>
      <c r="DOV20" s="384"/>
      <c r="DOW20" s="384"/>
      <c r="DOX20" s="384"/>
      <c r="DOY20" s="384"/>
      <c r="DOZ20" s="384"/>
      <c r="DPA20" s="384"/>
      <c r="DPB20" s="384"/>
      <c r="DPC20" s="384"/>
      <c r="DPD20" s="384"/>
      <c r="DPE20" s="384"/>
      <c r="DPF20" s="384"/>
      <c r="DPG20" s="384"/>
      <c r="DPH20" s="384"/>
      <c r="DPI20" s="384"/>
      <c r="DPJ20" s="384"/>
      <c r="DPK20" s="384"/>
      <c r="DPL20" s="384"/>
      <c r="DPM20" s="384"/>
      <c r="DPN20" s="384"/>
      <c r="DPO20" s="384"/>
      <c r="DPP20" s="384"/>
      <c r="DPQ20" s="384"/>
      <c r="DPR20" s="384"/>
      <c r="DPS20" s="384"/>
      <c r="DPT20" s="384"/>
      <c r="DPU20" s="384"/>
      <c r="DPV20" s="384"/>
      <c r="DPW20" s="384"/>
      <c r="DPX20" s="384"/>
      <c r="DPY20" s="384"/>
      <c r="DPZ20" s="384"/>
      <c r="DQA20" s="384"/>
      <c r="DQB20" s="384"/>
      <c r="DQC20" s="384"/>
      <c r="DQD20" s="384"/>
      <c r="DQE20" s="384"/>
      <c r="DQF20" s="384"/>
      <c r="DQG20" s="384"/>
      <c r="DQH20" s="384"/>
      <c r="DQI20" s="384"/>
      <c r="DQJ20" s="384"/>
      <c r="DQK20" s="384"/>
      <c r="DQL20" s="384"/>
      <c r="DQM20" s="384"/>
      <c r="DQN20" s="384"/>
      <c r="DQO20" s="384"/>
      <c r="DQP20" s="384"/>
      <c r="DQQ20" s="384"/>
      <c r="DQR20" s="384"/>
      <c r="DQS20" s="384"/>
      <c r="DQT20" s="384"/>
      <c r="DQU20" s="384"/>
      <c r="DQV20" s="384"/>
      <c r="DQW20" s="384"/>
      <c r="DQX20" s="384"/>
      <c r="DQY20" s="384"/>
      <c r="DQZ20" s="384"/>
      <c r="DRA20" s="384"/>
      <c r="DRB20" s="384"/>
      <c r="DRC20" s="384"/>
      <c r="DRD20" s="384"/>
      <c r="DRE20" s="384"/>
      <c r="DRF20" s="384"/>
      <c r="DRG20" s="384"/>
      <c r="DRH20" s="384"/>
      <c r="DRI20" s="384"/>
      <c r="DRJ20" s="384"/>
      <c r="DRK20" s="384"/>
      <c r="DRL20" s="384"/>
      <c r="DRM20" s="384"/>
      <c r="DRN20" s="384"/>
      <c r="DRO20" s="384"/>
      <c r="DRP20" s="384"/>
      <c r="DRQ20" s="384"/>
      <c r="DRR20" s="384"/>
      <c r="DRS20" s="384"/>
      <c r="DRT20" s="384"/>
      <c r="DRU20" s="384"/>
      <c r="DRV20" s="384"/>
      <c r="DRW20" s="384"/>
      <c r="DRX20" s="384"/>
      <c r="DRY20" s="384"/>
      <c r="DRZ20" s="384"/>
      <c r="DSA20" s="384"/>
      <c r="DSB20" s="384"/>
      <c r="DSC20" s="384"/>
      <c r="DSD20" s="384"/>
      <c r="DSE20" s="384"/>
      <c r="DSF20" s="384"/>
      <c r="DSG20" s="384"/>
      <c r="DSH20" s="384"/>
      <c r="DSI20" s="384"/>
      <c r="DSJ20" s="384"/>
      <c r="DSK20" s="384"/>
      <c r="DSL20" s="384"/>
      <c r="DSM20" s="384"/>
      <c r="DSN20" s="384"/>
      <c r="DSO20" s="384"/>
      <c r="DSP20" s="384"/>
      <c r="DSQ20" s="384"/>
      <c r="DSR20" s="384"/>
      <c r="DSS20" s="384"/>
      <c r="DST20" s="384"/>
      <c r="DSU20" s="384"/>
      <c r="DSV20" s="384"/>
      <c r="DSW20" s="384"/>
      <c r="DSX20" s="384"/>
      <c r="DSY20" s="384"/>
      <c r="DSZ20" s="384"/>
      <c r="DTA20" s="384"/>
      <c r="DTB20" s="384"/>
      <c r="DTC20" s="384"/>
      <c r="DTD20" s="384"/>
      <c r="DTE20" s="384"/>
      <c r="DTF20" s="384"/>
      <c r="DTG20" s="384"/>
      <c r="DTH20" s="384"/>
      <c r="DTI20" s="384"/>
      <c r="DTJ20" s="384"/>
      <c r="DTK20" s="384"/>
      <c r="DTL20" s="384"/>
      <c r="DTM20" s="384"/>
      <c r="DTN20" s="384"/>
      <c r="DTO20" s="384"/>
      <c r="DTP20" s="384"/>
      <c r="DTQ20" s="384"/>
      <c r="DTR20" s="384"/>
      <c r="DTS20" s="384"/>
      <c r="DTT20" s="384"/>
      <c r="DTU20" s="384"/>
      <c r="DTV20" s="384"/>
      <c r="DTW20" s="384"/>
      <c r="DTX20" s="384"/>
      <c r="DTY20" s="384"/>
      <c r="DTZ20" s="384"/>
      <c r="DUA20" s="384"/>
      <c r="DUB20" s="384"/>
      <c r="DUC20" s="384"/>
      <c r="DUD20" s="384"/>
      <c r="DUE20" s="384"/>
      <c r="DUF20" s="384"/>
      <c r="DUG20" s="384"/>
      <c r="DUH20" s="384"/>
      <c r="DUI20" s="384"/>
      <c r="DUJ20" s="384"/>
      <c r="DUK20" s="384"/>
      <c r="DUL20" s="384"/>
      <c r="DUM20" s="384"/>
      <c r="DUN20" s="384"/>
      <c r="DUO20" s="384"/>
      <c r="DUP20" s="384"/>
      <c r="DUQ20" s="384"/>
      <c r="DUR20" s="384"/>
      <c r="DUS20" s="384"/>
      <c r="DUT20" s="384"/>
      <c r="DUU20" s="384"/>
      <c r="DUV20" s="384"/>
      <c r="DUW20" s="384"/>
      <c r="DUX20" s="384"/>
      <c r="DUY20" s="384"/>
      <c r="DUZ20" s="384"/>
      <c r="DVA20" s="384"/>
      <c r="DVB20" s="384"/>
      <c r="DVC20" s="384"/>
      <c r="DVD20" s="384"/>
      <c r="DVE20" s="384"/>
      <c r="DVF20" s="384"/>
      <c r="DVG20" s="384"/>
      <c r="DVH20" s="384"/>
      <c r="DVI20" s="384"/>
      <c r="DVJ20" s="384"/>
      <c r="DVK20" s="384"/>
      <c r="DVL20" s="384"/>
      <c r="DVM20" s="384"/>
      <c r="DVN20" s="384"/>
      <c r="DVO20" s="384"/>
      <c r="DVP20" s="384"/>
      <c r="DVQ20" s="384"/>
      <c r="DVR20" s="384"/>
      <c r="DVS20" s="384"/>
      <c r="DVT20" s="384"/>
      <c r="DVU20" s="384"/>
      <c r="DVV20" s="384"/>
      <c r="DVW20" s="384"/>
      <c r="DVX20" s="384"/>
      <c r="DVY20" s="384"/>
      <c r="DVZ20" s="384"/>
      <c r="DWA20" s="384"/>
      <c r="DWB20" s="384"/>
      <c r="DWC20" s="384"/>
      <c r="DWD20" s="384"/>
      <c r="DWE20" s="384"/>
      <c r="DWF20" s="384"/>
      <c r="DWG20" s="384"/>
      <c r="DWH20" s="384"/>
      <c r="DWI20" s="384"/>
      <c r="DWJ20" s="384"/>
      <c r="DWK20" s="384"/>
      <c r="DWL20" s="384"/>
      <c r="DWM20" s="384"/>
      <c r="DWN20" s="384"/>
      <c r="DWO20" s="384"/>
      <c r="DWP20" s="384"/>
      <c r="DWQ20" s="384"/>
      <c r="DWR20" s="384"/>
      <c r="DWS20" s="384"/>
      <c r="DWT20" s="384"/>
      <c r="DWU20" s="384"/>
      <c r="DWV20" s="384"/>
      <c r="DWW20" s="384"/>
      <c r="DWX20" s="384"/>
      <c r="DWY20" s="384"/>
      <c r="DWZ20" s="384"/>
      <c r="DXA20" s="384"/>
      <c r="DXB20" s="384"/>
      <c r="DXC20" s="384"/>
      <c r="DXD20" s="384"/>
      <c r="DXE20" s="384"/>
      <c r="DXF20" s="384"/>
      <c r="DXG20" s="384"/>
      <c r="DXH20" s="384"/>
      <c r="DXI20" s="384"/>
      <c r="DXJ20" s="384"/>
      <c r="DXK20" s="384"/>
      <c r="DXL20" s="384"/>
      <c r="DXM20" s="384"/>
      <c r="DXN20" s="384"/>
      <c r="DXO20" s="384"/>
      <c r="DXP20" s="384"/>
      <c r="DXQ20" s="384"/>
      <c r="DXR20" s="384"/>
      <c r="DXS20" s="384"/>
      <c r="DXT20" s="384"/>
      <c r="DXU20" s="384"/>
      <c r="DXV20" s="384"/>
      <c r="DXW20" s="384"/>
      <c r="DXX20" s="384"/>
      <c r="DXY20" s="384"/>
      <c r="DXZ20" s="384"/>
      <c r="DYA20" s="384"/>
      <c r="DYB20" s="384"/>
      <c r="DYC20" s="384"/>
      <c r="DYD20" s="384"/>
      <c r="DYE20" s="384"/>
      <c r="DYF20" s="384"/>
      <c r="DYG20" s="384"/>
      <c r="DYH20" s="384"/>
      <c r="DYI20" s="384"/>
      <c r="DYJ20" s="384"/>
      <c r="DYK20" s="384"/>
      <c r="DYL20" s="384"/>
      <c r="DYM20" s="384"/>
      <c r="DYN20" s="384"/>
      <c r="DYO20" s="384"/>
      <c r="DYP20" s="384"/>
      <c r="DYQ20" s="384"/>
      <c r="DYR20" s="384"/>
      <c r="DYS20" s="384"/>
      <c r="DYT20" s="384"/>
      <c r="DYU20" s="384"/>
      <c r="DYV20" s="384"/>
      <c r="DYW20" s="384"/>
      <c r="DYX20" s="384"/>
      <c r="DYY20" s="384"/>
      <c r="DYZ20" s="384"/>
      <c r="DZA20" s="384"/>
      <c r="DZB20" s="384"/>
      <c r="DZC20" s="384"/>
      <c r="DZD20" s="384"/>
      <c r="DZE20" s="384"/>
      <c r="DZF20" s="384"/>
      <c r="DZG20" s="384"/>
      <c r="DZH20" s="384"/>
      <c r="DZI20" s="384"/>
      <c r="DZJ20" s="384"/>
      <c r="DZK20" s="384"/>
      <c r="DZL20" s="384"/>
      <c r="DZM20" s="384"/>
      <c r="DZN20" s="384"/>
      <c r="DZO20" s="384"/>
      <c r="DZP20" s="384"/>
      <c r="DZQ20" s="384"/>
      <c r="DZR20" s="384"/>
      <c r="DZS20" s="384"/>
      <c r="DZT20" s="384"/>
      <c r="DZU20" s="384"/>
      <c r="DZV20" s="384"/>
      <c r="DZW20" s="384"/>
      <c r="DZX20" s="384"/>
      <c r="DZY20" s="384"/>
      <c r="DZZ20" s="384"/>
      <c r="EAA20" s="384"/>
      <c r="EAB20" s="384"/>
      <c r="EAC20" s="384"/>
      <c r="EAD20" s="384"/>
      <c r="EAE20" s="384"/>
      <c r="EAF20" s="384"/>
      <c r="EAG20" s="384"/>
      <c r="EAH20" s="384"/>
      <c r="EAI20" s="384"/>
      <c r="EAJ20" s="384"/>
      <c r="EAK20" s="384"/>
      <c r="EAL20" s="384"/>
      <c r="EAM20" s="384"/>
      <c r="EAN20" s="384"/>
      <c r="EAO20" s="384"/>
      <c r="EAP20" s="384"/>
      <c r="EAQ20" s="384"/>
      <c r="EAR20" s="384"/>
      <c r="EAS20" s="384"/>
      <c r="EAT20" s="384"/>
      <c r="EAU20" s="384"/>
      <c r="EAV20" s="384"/>
      <c r="EAW20" s="384"/>
      <c r="EAX20" s="384"/>
      <c r="EAY20" s="384"/>
      <c r="EAZ20" s="384"/>
      <c r="EBA20" s="384"/>
      <c r="EBB20" s="384"/>
      <c r="EBC20" s="384"/>
      <c r="EBD20" s="384"/>
      <c r="EBE20" s="384"/>
      <c r="EBF20" s="384"/>
      <c r="EBG20" s="384"/>
      <c r="EBH20" s="384"/>
      <c r="EBI20" s="384"/>
      <c r="EBJ20" s="384"/>
      <c r="EBK20" s="384"/>
      <c r="EBL20" s="384"/>
      <c r="EBM20" s="384"/>
      <c r="EBN20" s="384"/>
      <c r="EBO20" s="384"/>
      <c r="EBP20" s="384"/>
      <c r="EBQ20" s="384"/>
      <c r="EBR20" s="384"/>
      <c r="EBS20" s="384"/>
      <c r="EBT20" s="384"/>
      <c r="EBU20" s="384"/>
      <c r="EBV20" s="384"/>
      <c r="EBW20" s="384"/>
      <c r="EBX20" s="384"/>
      <c r="EBY20" s="384"/>
      <c r="EBZ20" s="384"/>
      <c r="ECA20" s="384"/>
      <c r="ECB20" s="384"/>
      <c r="ECC20" s="384"/>
      <c r="ECD20" s="384"/>
      <c r="ECE20" s="384"/>
      <c r="ECF20" s="384"/>
      <c r="ECG20" s="384"/>
      <c r="ECH20" s="384"/>
      <c r="ECI20" s="384"/>
      <c r="ECJ20" s="384"/>
      <c r="ECK20" s="384"/>
      <c r="ECL20" s="384"/>
      <c r="ECM20" s="384"/>
      <c r="ECN20" s="384"/>
      <c r="ECO20" s="384"/>
      <c r="ECP20" s="384"/>
      <c r="ECQ20" s="384"/>
      <c r="ECR20" s="384"/>
      <c r="ECS20" s="384"/>
      <c r="ECT20" s="384"/>
      <c r="ECU20" s="384"/>
      <c r="ECV20" s="384"/>
      <c r="ECW20" s="384"/>
      <c r="ECX20" s="384"/>
      <c r="ECY20" s="384"/>
      <c r="ECZ20" s="384"/>
      <c r="EDA20" s="384"/>
      <c r="EDB20" s="384"/>
      <c r="EDC20" s="384"/>
      <c r="EDD20" s="384"/>
      <c r="EDE20" s="384"/>
      <c r="EDF20" s="384"/>
      <c r="EDG20" s="384"/>
      <c r="EDH20" s="384"/>
      <c r="EDI20" s="384"/>
      <c r="EDJ20" s="384"/>
      <c r="EDK20" s="384"/>
      <c r="EDL20" s="384"/>
      <c r="EDM20" s="384"/>
      <c r="EDN20" s="384"/>
      <c r="EDO20" s="384"/>
      <c r="EDP20" s="384"/>
      <c r="EDQ20" s="384"/>
      <c r="EDR20" s="384"/>
      <c r="EDS20" s="384"/>
      <c r="EDT20" s="384"/>
      <c r="EDU20" s="384"/>
      <c r="EDV20" s="384"/>
      <c r="EDW20" s="384"/>
      <c r="EDX20" s="384"/>
      <c r="EDY20" s="384"/>
      <c r="EDZ20" s="384"/>
      <c r="EEA20" s="384"/>
      <c r="EEB20" s="384"/>
      <c r="EEC20" s="384"/>
      <c r="EED20" s="384"/>
      <c r="EEE20" s="384"/>
      <c r="EEF20" s="384"/>
      <c r="EEG20" s="384"/>
      <c r="EEH20" s="384"/>
      <c r="EEI20" s="384"/>
      <c r="EEJ20" s="384"/>
      <c r="EEK20" s="384"/>
      <c r="EEL20" s="384"/>
      <c r="EEM20" s="384"/>
      <c r="EEN20" s="384"/>
      <c r="EEO20" s="384"/>
      <c r="EEP20" s="384"/>
      <c r="EEQ20" s="384"/>
      <c r="EER20" s="384"/>
      <c r="EES20" s="384"/>
      <c r="EET20" s="384"/>
      <c r="EEU20" s="384"/>
      <c r="EEV20" s="384"/>
      <c r="EEW20" s="384"/>
      <c r="EEX20" s="384"/>
      <c r="EEY20" s="384"/>
      <c r="EEZ20" s="384"/>
      <c r="EFA20" s="384"/>
      <c r="EFB20" s="384"/>
      <c r="EFC20" s="384"/>
      <c r="EFD20" s="384"/>
      <c r="EFE20" s="384"/>
      <c r="EFF20" s="384"/>
      <c r="EFG20" s="384"/>
      <c r="EFH20" s="384"/>
      <c r="EFI20" s="384"/>
      <c r="EFJ20" s="384"/>
      <c r="EFK20" s="384"/>
      <c r="EFL20" s="384"/>
      <c r="EFM20" s="384"/>
      <c r="EFN20" s="384"/>
      <c r="EFO20" s="384"/>
      <c r="EFP20" s="384"/>
      <c r="EFQ20" s="384"/>
      <c r="EFR20" s="384"/>
      <c r="EFS20" s="384"/>
      <c r="EFT20" s="384"/>
      <c r="EFU20" s="384"/>
      <c r="EFV20" s="384"/>
      <c r="EFW20" s="384"/>
      <c r="EFX20" s="384"/>
      <c r="EFY20" s="384"/>
      <c r="EFZ20" s="384"/>
      <c r="EGA20" s="384"/>
      <c r="EGB20" s="384"/>
      <c r="EGC20" s="384"/>
      <c r="EGD20" s="384"/>
      <c r="EGE20" s="384"/>
      <c r="EGF20" s="384"/>
      <c r="EGG20" s="384"/>
      <c r="EGH20" s="384"/>
      <c r="EGI20" s="384"/>
      <c r="EGJ20" s="384"/>
      <c r="EGK20" s="384"/>
      <c r="EGL20" s="384"/>
      <c r="EGM20" s="384"/>
      <c r="EGN20" s="384"/>
      <c r="EGO20" s="384"/>
      <c r="EGP20" s="384"/>
      <c r="EGQ20" s="384"/>
      <c r="EGR20" s="384"/>
      <c r="EGS20" s="384"/>
      <c r="EGT20" s="384"/>
      <c r="EGU20" s="384"/>
      <c r="EGV20" s="384"/>
      <c r="EGW20" s="384"/>
      <c r="EGX20" s="384"/>
      <c r="EGY20" s="384"/>
      <c r="EGZ20" s="384"/>
      <c r="EHA20" s="384"/>
      <c r="EHB20" s="384"/>
      <c r="EHC20" s="384"/>
      <c r="EHD20" s="384"/>
      <c r="EHE20" s="384"/>
      <c r="EHF20" s="384"/>
      <c r="EHG20" s="384"/>
      <c r="EHH20" s="384"/>
      <c r="EHI20" s="384"/>
      <c r="EHJ20" s="384"/>
      <c r="EHK20" s="384"/>
      <c r="EHL20" s="384"/>
      <c r="EHM20" s="384"/>
      <c r="EHN20" s="384"/>
      <c r="EHO20" s="384"/>
      <c r="EHP20" s="384"/>
      <c r="EHQ20" s="384"/>
      <c r="EHR20" s="384"/>
      <c r="EHS20" s="384"/>
      <c r="EHT20" s="384"/>
      <c r="EHU20" s="384"/>
      <c r="EHV20" s="384"/>
      <c r="EHW20" s="384"/>
      <c r="EHX20" s="384"/>
      <c r="EHY20" s="384"/>
      <c r="EHZ20" s="384"/>
      <c r="EIA20" s="384"/>
      <c r="EIB20" s="384"/>
      <c r="EIC20" s="384"/>
      <c r="EID20" s="384"/>
      <c r="EIE20" s="384"/>
      <c r="EIF20" s="384"/>
      <c r="EIG20" s="384"/>
      <c r="EIH20" s="384"/>
      <c r="EII20" s="384"/>
      <c r="EIJ20" s="384"/>
      <c r="EIK20" s="384"/>
      <c r="EIL20" s="384"/>
      <c r="EIM20" s="384"/>
      <c r="EIN20" s="384"/>
      <c r="EIO20" s="384"/>
      <c r="EIP20" s="384"/>
      <c r="EIQ20" s="384"/>
      <c r="EIR20" s="384"/>
      <c r="EIS20" s="384"/>
      <c r="EIT20" s="384"/>
      <c r="EIU20" s="384"/>
      <c r="EIV20" s="384"/>
      <c r="EIW20" s="384"/>
      <c r="EIX20" s="384"/>
      <c r="EIY20" s="384"/>
      <c r="EIZ20" s="384"/>
      <c r="EJA20" s="384"/>
      <c r="EJB20" s="384"/>
      <c r="EJC20" s="384"/>
      <c r="EJD20" s="384"/>
      <c r="EJE20" s="384"/>
      <c r="EJF20" s="384"/>
      <c r="EJG20" s="384"/>
      <c r="EJH20" s="384"/>
      <c r="EJI20" s="384"/>
      <c r="EJJ20" s="384"/>
      <c r="EJK20" s="384"/>
      <c r="EJL20" s="384"/>
      <c r="EJM20" s="384"/>
      <c r="EJN20" s="384"/>
      <c r="EJO20" s="384"/>
      <c r="EJP20" s="384"/>
      <c r="EJQ20" s="384"/>
      <c r="EJR20" s="384"/>
      <c r="EJS20" s="384"/>
      <c r="EJT20" s="384"/>
      <c r="EJU20" s="384"/>
      <c r="EJV20" s="384"/>
      <c r="EJW20" s="384"/>
      <c r="EJX20" s="384"/>
      <c r="EJY20" s="384"/>
      <c r="EJZ20" s="384"/>
      <c r="EKA20" s="384"/>
      <c r="EKB20" s="384"/>
      <c r="EKC20" s="384"/>
      <c r="EKD20" s="384"/>
      <c r="EKE20" s="384"/>
      <c r="EKF20" s="384"/>
      <c r="EKG20" s="384"/>
      <c r="EKH20" s="384"/>
      <c r="EKI20" s="384"/>
      <c r="EKJ20" s="384"/>
      <c r="EKK20" s="384"/>
      <c r="EKL20" s="384"/>
      <c r="EKM20" s="384"/>
      <c r="EKN20" s="384"/>
      <c r="EKO20" s="384"/>
      <c r="EKP20" s="384"/>
      <c r="EKQ20" s="384"/>
      <c r="EKR20" s="384"/>
      <c r="EKS20" s="384"/>
      <c r="EKT20" s="384"/>
      <c r="EKU20" s="384"/>
      <c r="EKV20" s="384"/>
      <c r="EKW20" s="384"/>
      <c r="EKX20" s="384"/>
      <c r="EKY20" s="384"/>
      <c r="EKZ20" s="384"/>
      <c r="ELA20" s="384"/>
      <c r="ELB20" s="384"/>
      <c r="ELC20" s="384"/>
      <c r="ELD20" s="384"/>
      <c r="ELE20" s="384"/>
      <c r="ELF20" s="384"/>
      <c r="ELG20" s="384"/>
      <c r="ELH20" s="384"/>
      <c r="ELI20" s="384"/>
      <c r="ELJ20" s="384"/>
      <c r="ELK20" s="384"/>
      <c r="ELL20" s="384"/>
      <c r="ELM20" s="384"/>
      <c r="ELN20" s="384"/>
      <c r="ELO20" s="384"/>
      <c r="ELP20" s="384"/>
      <c r="ELQ20" s="384"/>
      <c r="ELR20" s="384"/>
      <c r="ELS20" s="384"/>
      <c r="ELT20" s="384"/>
      <c r="ELU20" s="384"/>
      <c r="ELV20" s="384"/>
      <c r="ELW20" s="384"/>
      <c r="ELX20" s="384"/>
      <c r="ELY20" s="384"/>
      <c r="ELZ20" s="384"/>
      <c r="EMA20" s="384"/>
      <c r="EMB20" s="384"/>
      <c r="EMC20" s="384"/>
      <c r="EMD20" s="384"/>
      <c r="EME20" s="384"/>
      <c r="EMF20" s="384"/>
      <c r="EMG20" s="384"/>
      <c r="EMH20" s="384"/>
      <c r="EMI20" s="384"/>
      <c r="EMJ20" s="384"/>
      <c r="EMK20" s="384"/>
      <c r="EML20" s="384"/>
      <c r="EMM20" s="384"/>
      <c r="EMN20" s="384"/>
      <c r="EMO20" s="384"/>
      <c r="EMP20" s="384"/>
      <c r="EMQ20" s="384"/>
      <c r="EMR20" s="384"/>
      <c r="EMS20" s="384"/>
      <c r="EMT20" s="384"/>
      <c r="EMU20" s="384"/>
      <c r="EMV20" s="384"/>
      <c r="EMW20" s="384"/>
      <c r="EMX20" s="384"/>
      <c r="EMY20" s="384"/>
      <c r="EMZ20" s="384"/>
      <c r="ENA20" s="384"/>
      <c r="ENB20" s="384"/>
      <c r="ENC20" s="384"/>
      <c r="END20" s="384"/>
      <c r="ENE20" s="384"/>
      <c r="ENF20" s="384"/>
      <c r="ENG20" s="384"/>
      <c r="ENH20" s="384"/>
      <c r="ENI20" s="384"/>
      <c r="ENJ20" s="384"/>
      <c r="ENK20" s="384"/>
      <c r="ENL20" s="384"/>
      <c r="ENM20" s="384"/>
      <c r="ENN20" s="384"/>
      <c r="ENO20" s="384"/>
      <c r="ENP20" s="384"/>
      <c r="ENQ20" s="384"/>
      <c r="ENR20" s="384"/>
      <c r="ENS20" s="384"/>
      <c r="ENT20" s="384"/>
      <c r="ENU20" s="384"/>
      <c r="ENV20" s="384"/>
      <c r="ENW20" s="384"/>
      <c r="ENX20" s="384"/>
      <c r="ENY20" s="384"/>
      <c r="ENZ20" s="384"/>
      <c r="EOA20" s="384"/>
      <c r="EOB20" s="384"/>
      <c r="EOC20" s="384"/>
      <c r="EOD20" s="384"/>
      <c r="EOE20" s="384"/>
      <c r="EOF20" s="384"/>
      <c r="EOG20" s="384"/>
      <c r="EOH20" s="384"/>
      <c r="EOI20" s="384"/>
      <c r="EOJ20" s="384"/>
      <c r="EOK20" s="384"/>
      <c r="EOL20" s="384"/>
      <c r="EOM20" s="384"/>
      <c r="EON20" s="384"/>
      <c r="EOO20" s="384"/>
      <c r="EOP20" s="384"/>
      <c r="EOQ20" s="384"/>
      <c r="EOR20" s="384"/>
      <c r="EOS20" s="384"/>
      <c r="EOT20" s="384"/>
      <c r="EOU20" s="384"/>
      <c r="EOV20" s="384"/>
      <c r="EOW20" s="384"/>
      <c r="EOX20" s="384"/>
      <c r="EOY20" s="384"/>
      <c r="EOZ20" s="384"/>
      <c r="EPA20" s="384"/>
      <c r="EPB20" s="384"/>
      <c r="EPC20" s="384"/>
      <c r="EPD20" s="384"/>
      <c r="EPE20" s="384"/>
      <c r="EPF20" s="384"/>
      <c r="EPG20" s="384"/>
      <c r="EPH20" s="384"/>
      <c r="EPI20" s="384"/>
      <c r="EPJ20" s="384"/>
      <c r="EPK20" s="384"/>
      <c r="EPL20" s="384"/>
      <c r="EPM20" s="384"/>
      <c r="EPN20" s="384"/>
      <c r="EPO20" s="384"/>
      <c r="EPP20" s="384"/>
      <c r="EPQ20" s="384"/>
      <c r="EPR20" s="384"/>
      <c r="EPS20" s="384"/>
      <c r="EPT20" s="384"/>
      <c r="EPU20" s="384"/>
      <c r="EPV20" s="384"/>
      <c r="EPW20" s="384"/>
      <c r="EPX20" s="384"/>
      <c r="EPY20" s="384"/>
      <c r="EPZ20" s="384"/>
      <c r="EQA20" s="384"/>
      <c r="EQB20" s="384"/>
      <c r="EQC20" s="384"/>
      <c r="EQD20" s="384"/>
      <c r="EQE20" s="384"/>
      <c r="EQF20" s="384"/>
      <c r="EQG20" s="384"/>
      <c r="EQH20" s="384"/>
      <c r="EQI20" s="384"/>
      <c r="EQJ20" s="384"/>
      <c r="EQK20" s="384"/>
      <c r="EQL20" s="384"/>
      <c r="EQM20" s="384"/>
      <c r="EQN20" s="384"/>
      <c r="EQO20" s="384"/>
      <c r="EQP20" s="384"/>
      <c r="EQQ20" s="384"/>
      <c r="EQR20" s="384"/>
      <c r="EQS20" s="384"/>
      <c r="EQT20" s="384"/>
      <c r="EQU20" s="384"/>
      <c r="EQV20" s="384"/>
      <c r="EQW20" s="384"/>
      <c r="EQX20" s="384"/>
      <c r="EQY20" s="384"/>
      <c r="EQZ20" s="384"/>
      <c r="ERA20" s="384"/>
      <c r="ERB20" s="384"/>
      <c r="ERC20" s="384"/>
      <c r="ERD20" s="384"/>
      <c r="ERE20" s="384"/>
      <c r="ERF20" s="384"/>
      <c r="ERG20" s="384"/>
      <c r="ERH20" s="384"/>
      <c r="ERI20" s="384"/>
      <c r="ERJ20" s="384"/>
      <c r="ERK20" s="384"/>
      <c r="ERL20" s="384"/>
      <c r="ERM20" s="384"/>
      <c r="ERN20" s="384"/>
      <c r="ERO20" s="384"/>
      <c r="ERP20" s="384"/>
      <c r="ERQ20" s="384"/>
      <c r="ERR20" s="384"/>
      <c r="ERS20" s="384"/>
      <c r="ERT20" s="384"/>
      <c r="ERU20" s="384"/>
      <c r="ERV20" s="384"/>
      <c r="ERW20" s="384"/>
      <c r="ERX20" s="384"/>
      <c r="ERY20" s="384"/>
      <c r="ERZ20" s="384"/>
      <c r="ESA20" s="384"/>
      <c r="ESB20" s="384"/>
      <c r="ESC20" s="384"/>
      <c r="ESD20" s="384"/>
      <c r="ESE20" s="384"/>
      <c r="ESF20" s="384"/>
      <c r="ESG20" s="384"/>
      <c r="ESH20" s="384"/>
      <c r="ESI20" s="384"/>
      <c r="ESJ20" s="384"/>
      <c r="ESK20" s="384"/>
      <c r="ESL20" s="384"/>
      <c r="ESM20" s="384"/>
      <c r="ESN20" s="384"/>
      <c r="ESO20" s="384"/>
      <c r="ESP20" s="384"/>
      <c r="ESQ20" s="384"/>
      <c r="ESR20" s="384"/>
      <c r="ESS20" s="384"/>
      <c r="EST20" s="384"/>
      <c r="ESU20" s="384"/>
      <c r="ESV20" s="384"/>
      <c r="ESW20" s="384"/>
      <c r="ESX20" s="384"/>
      <c r="ESY20" s="384"/>
      <c r="ESZ20" s="384"/>
      <c r="ETA20" s="384"/>
      <c r="ETB20" s="384"/>
      <c r="ETC20" s="384"/>
      <c r="ETD20" s="384"/>
      <c r="ETE20" s="384"/>
      <c r="ETF20" s="384"/>
      <c r="ETG20" s="384"/>
      <c r="ETH20" s="384"/>
      <c r="ETI20" s="384"/>
      <c r="ETJ20" s="384"/>
      <c r="ETK20" s="384"/>
      <c r="ETL20" s="384"/>
      <c r="ETM20" s="384"/>
      <c r="ETN20" s="384"/>
      <c r="ETO20" s="384"/>
      <c r="ETP20" s="384"/>
      <c r="ETQ20" s="384"/>
      <c r="ETR20" s="384"/>
      <c r="ETS20" s="384"/>
      <c r="ETT20" s="384"/>
      <c r="ETU20" s="384"/>
      <c r="ETV20" s="384"/>
      <c r="ETW20" s="384"/>
      <c r="ETX20" s="384"/>
      <c r="ETY20" s="384"/>
      <c r="ETZ20" s="384"/>
      <c r="EUA20" s="384"/>
      <c r="EUB20" s="384"/>
      <c r="EUC20" s="384"/>
      <c r="EUD20" s="384"/>
      <c r="EUE20" s="384"/>
      <c r="EUF20" s="384"/>
      <c r="EUG20" s="384"/>
      <c r="EUH20" s="384"/>
      <c r="EUI20" s="384"/>
      <c r="EUJ20" s="384"/>
      <c r="EUK20" s="384"/>
      <c r="EUL20" s="384"/>
      <c r="EUM20" s="384"/>
      <c r="EUN20" s="384"/>
      <c r="EUO20" s="384"/>
      <c r="EUP20" s="384"/>
      <c r="EUQ20" s="384"/>
      <c r="EUR20" s="384"/>
      <c r="EUS20" s="384"/>
      <c r="EUT20" s="384"/>
      <c r="EUU20" s="384"/>
      <c r="EUV20" s="384"/>
      <c r="EUW20" s="384"/>
      <c r="EUX20" s="384"/>
      <c r="EUY20" s="384"/>
      <c r="EUZ20" s="384"/>
      <c r="EVA20" s="384"/>
      <c r="EVB20" s="384"/>
      <c r="EVC20" s="384"/>
      <c r="EVD20" s="384"/>
      <c r="EVE20" s="384"/>
      <c r="EVF20" s="384"/>
      <c r="EVG20" s="384"/>
      <c r="EVH20" s="384"/>
      <c r="EVI20" s="384"/>
      <c r="EVJ20" s="384"/>
      <c r="EVK20" s="384"/>
      <c r="EVL20" s="384"/>
      <c r="EVM20" s="384"/>
      <c r="EVN20" s="384"/>
      <c r="EVO20" s="384"/>
      <c r="EVP20" s="384"/>
      <c r="EVQ20" s="384"/>
      <c r="EVR20" s="384"/>
      <c r="EVS20" s="384"/>
      <c r="EVT20" s="384"/>
      <c r="EVU20" s="384"/>
      <c r="EVV20" s="384"/>
      <c r="EVW20" s="384"/>
      <c r="EVX20" s="384"/>
      <c r="EVY20" s="384"/>
      <c r="EVZ20" s="384"/>
      <c r="EWA20" s="384"/>
      <c r="EWB20" s="384"/>
      <c r="EWC20" s="384"/>
      <c r="EWD20" s="384"/>
      <c r="EWE20" s="384"/>
      <c r="EWF20" s="384"/>
      <c r="EWG20" s="384"/>
      <c r="EWH20" s="384"/>
      <c r="EWI20" s="384"/>
      <c r="EWJ20" s="384"/>
      <c r="EWK20" s="384"/>
      <c r="EWL20" s="384"/>
      <c r="EWM20" s="384"/>
      <c r="EWN20" s="384"/>
      <c r="EWO20" s="384"/>
      <c r="EWP20" s="384"/>
      <c r="EWQ20" s="384"/>
      <c r="EWR20" s="384"/>
      <c r="EWS20" s="384"/>
      <c r="EWT20" s="384"/>
      <c r="EWU20" s="384"/>
      <c r="EWV20" s="384"/>
      <c r="EWW20" s="384"/>
      <c r="EWX20" s="384"/>
      <c r="EWY20" s="384"/>
      <c r="EWZ20" s="384"/>
      <c r="EXA20" s="384"/>
      <c r="EXB20" s="384"/>
      <c r="EXC20" s="384"/>
      <c r="EXD20" s="384"/>
      <c r="EXE20" s="384"/>
      <c r="EXF20" s="384"/>
      <c r="EXG20" s="384"/>
      <c r="EXH20" s="384"/>
      <c r="EXI20" s="384"/>
      <c r="EXJ20" s="384"/>
      <c r="EXK20" s="384"/>
      <c r="EXL20" s="384"/>
      <c r="EXM20" s="384"/>
      <c r="EXN20" s="384"/>
      <c r="EXO20" s="384"/>
      <c r="EXP20" s="384"/>
      <c r="EXQ20" s="384"/>
      <c r="EXR20" s="384"/>
      <c r="EXS20" s="384"/>
      <c r="EXT20" s="384"/>
      <c r="EXU20" s="384"/>
      <c r="EXV20" s="384"/>
      <c r="EXW20" s="384"/>
      <c r="EXX20" s="384"/>
      <c r="EXY20" s="384"/>
      <c r="EXZ20" s="384"/>
      <c r="EYA20" s="384"/>
      <c r="EYB20" s="384"/>
      <c r="EYC20" s="384"/>
      <c r="EYD20" s="384"/>
      <c r="EYE20" s="384"/>
      <c r="EYF20" s="384"/>
      <c r="EYG20" s="384"/>
      <c r="EYH20" s="384"/>
      <c r="EYI20" s="384"/>
      <c r="EYJ20" s="384"/>
      <c r="EYK20" s="384"/>
      <c r="EYL20" s="384"/>
      <c r="EYM20" s="384"/>
      <c r="EYN20" s="384"/>
      <c r="EYO20" s="384"/>
      <c r="EYP20" s="384"/>
      <c r="EYQ20" s="384"/>
      <c r="EYR20" s="384"/>
      <c r="EYS20" s="384"/>
      <c r="EYT20" s="384"/>
      <c r="EYU20" s="384"/>
      <c r="EYV20" s="384"/>
      <c r="EYW20" s="384"/>
      <c r="EYX20" s="384"/>
      <c r="EYY20" s="384"/>
      <c r="EYZ20" s="384"/>
      <c r="EZA20" s="384"/>
      <c r="EZB20" s="384"/>
      <c r="EZC20" s="384"/>
      <c r="EZD20" s="384"/>
      <c r="EZE20" s="384"/>
      <c r="EZF20" s="384"/>
      <c r="EZG20" s="384"/>
      <c r="EZH20" s="384"/>
      <c r="EZI20" s="384"/>
      <c r="EZJ20" s="384"/>
      <c r="EZK20" s="384"/>
      <c r="EZL20" s="384"/>
      <c r="EZM20" s="384"/>
      <c r="EZN20" s="384"/>
      <c r="EZO20" s="384"/>
      <c r="EZP20" s="384"/>
      <c r="EZQ20" s="384"/>
      <c r="EZR20" s="384"/>
      <c r="EZS20" s="384"/>
      <c r="EZT20" s="384"/>
      <c r="EZU20" s="384"/>
      <c r="EZV20" s="384"/>
      <c r="EZW20" s="384"/>
      <c r="EZX20" s="384"/>
      <c r="EZY20" s="384"/>
      <c r="EZZ20" s="384"/>
      <c r="FAA20" s="384"/>
      <c r="FAB20" s="384"/>
      <c r="FAC20" s="384"/>
      <c r="FAD20" s="384"/>
      <c r="FAE20" s="384"/>
      <c r="FAF20" s="384"/>
      <c r="FAG20" s="384"/>
      <c r="FAH20" s="384"/>
      <c r="FAI20" s="384"/>
      <c r="FAJ20" s="384"/>
      <c r="FAK20" s="384"/>
      <c r="FAL20" s="384"/>
      <c r="FAM20" s="384"/>
      <c r="FAN20" s="384"/>
      <c r="FAO20" s="384"/>
      <c r="FAP20" s="384"/>
      <c r="FAQ20" s="384"/>
      <c r="FAR20" s="384"/>
      <c r="FAS20" s="384"/>
      <c r="FAT20" s="384"/>
      <c r="FAU20" s="384"/>
      <c r="FAV20" s="384"/>
      <c r="FAW20" s="384"/>
      <c r="FAX20" s="384"/>
      <c r="FAY20" s="384"/>
      <c r="FAZ20" s="384"/>
      <c r="FBA20" s="384"/>
      <c r="FBB20" s="384"/>
      <c r="FBC20" s="384"/>
      <c r="FBD20" s="384"/>
      <c r="FBE20" s="384"/>
      <c r="FBF20" s="384"/>
      <c r="FBG20" s="384"/>
      <c r="FBH20" s="384"/>
      <c r="FBI20" s="384"/>
      <c r="FBJ20" s="384"/>
      <c r="FBK20" s="384"/>
      <c r="FBL20" s="384"/>
      <c r="FBM20" s="384"/>
      <c r="FBN20" s="384"/>
      <c r="FBO20" s="384"/>
      <c r="FBP20" s="384"/>
      <c r="FBQ20" s="384"/>
      <c r="FBR20" s="384"/>
      <c r="FBS20" s="384"/>
      <c r="FBT20" s="384"/>
      <c r="FBU20" s="384"/>
      <c r="FBV20" s="384"/>
      <c r="FBW20" s="384"/>
      <c r="FBX20" s="384"/>
      <c r="FBY20" s="384"/>
      <c r="FBZ20" s="384"/>
      <c r="FCA20" s="384"/>
      <c r="FCB20" s="384"/>
      <c r="FCC20" s="384"/>
      <c r="FCD20" s="384"/>
      <c r="FCE20" s="384"/>
      <c r="FCF20" s="384"/>
      <c r="FCG20" s="384"/>
      <c r="FCH20" s="384"/>
      <c r="FCI20" s="384"/>
      <c r="FCJ20" s="384"/>
      <c r="FCK20" s="384"/>
      <c r="FCL20" s="384"/>
      <c r="FCM20" s="384"/>
      <c r="FCN20" s="384"/>
      <c r="FCO20" s="384"/>
      <c r="FCP20" s="384"/>
      <c r="FCQ20" s="384"/>
      <c r="FCR20" s="384"/>
      <c r="FCS20" s="384"/>
      <c r="FCT20" s="384"/>
      <c r="FCU20" s="384"/>
      <c r="FCV20" s="384"/>
      <c r="FCW20" s="384"/>
      <c r="FCX20" s="384"/>
      <c r="FCY20" s="384"/>
      <c r="FCZ20" s="384"/>
      <c r="FDA20" s="384"/>
      <c r="FDB20" s="384"/>
      <c r="FDC20" s="384"/>
      <c r="FDD20" s="384"/>
      <c r="FDE20" s="384"/>
      <c r="FDF20" s="384"/>
      <c r="FDG20" s="384"/>
      <c r="FDH20" s="384"/>
      <c r="FDI20" s="384"/>
      <c r="FDJ20" s="384"/>
      <c r="FDK20" s="384"/>
      <c r="FDL20" s="384"/>
      <c r="FDM20" s="384"/>
      <c r="FDN20" s="384"/>
      <c r="FDO20" s="384"/>
      <c r="FDP20" s="384"/>
      <c r="FDQ20" s="384"/>
      <c r="FDR20" s="384"/>
      <c r="FDS20" s="384"/>
      <c r="FDT20" s="384"/>
      <c r="FDU20" s="384"/>
      <c r="FDV20" s="384"/>
      <c r="FDW20" s="384"/>
      <c r="FDX20" s="384"/>
      <c r="FDY20" s="384"/>
      <c r="FDZ20" s="384"/>
      <c r="FEA20" s="384"/>
      <c r="FEB20" s="384"/>
      <c r="FEC20" s="384"/>
      <c r="FED20" s="384"/>
      <c r="FEE20" s="384"/>
      <c r="FEF20" s="384"/>
      <c r="FEG20" s="384"/>
      <c r="FEH20" s="384"/>
      <c r="FEI20" s="384"/>
      <c r="FEJ20" s="384"/>
      <c r="FEK20" s="384"/>
      <c r="FEL20" s="384"/>
      <c r="FEM20" s="384"/>
      <c r="FEN20" s="384"/>
      <c r="FEO20" s="384"/>
      <c r="FEP20" s="384"/>
      <c r="FEQ20" s="384"/>
      <c r="FER20" s="384"/>
      <c r="FES20" s="384"/>
      <c r="FET20" s="384"/>
      <c r="FEU20" s="384"/>
      <c r="FEV20" s="384"/>
      <c r="FEW20" s="384"/>
      <c r="FEX20" s="384"/>
      <c r="FEY20" s="384"/>
      <c r="FEZ20" s="384"/>
      <c r="FFA20" s="384"/>
      <c r="FFB20" s="384"/>
      <c r="FFC20" s="384"/>
      <c r="FFD20" s="384"/>
      <c r="FFE20" s="384"/>
      <c r="FFF20" s="384"/>
      <c r="FFG20" s="384"/>
      <c r="FFH20" s="384"/>
      <c r="FFI20" s="384"/>
      <c r="FFJ20" s="384"/>
      <c r="FFK20" s="384"/>
      <c r="FFL20" s="384"/>
      <c r="FFM20" s="384"/>
      <c r="FFN20" s="384"/>
      <c r="FFO20" s="384"/>
      <c r="FFP20" s="384"/>
      <c r="FFQ20" s="384"/>
      <c r="FFR20" s="384"/>
      <c r="FFS20" s="384"/>
      <c r="FFT20" s="384"/>
      <c r="FFU20" s="384"/>
      <c r="FFV20" s="384"/>
      <c r="FFW20" s="384"/>
      <c r="FFX20" s="384"/>
      <c r="FFY20" s="384"/>
      <c r="FFZ20" s="384"/>
      <c r="FGA20" s="384"/>
      <c r="FGB20" s="384"/>
      <c r="FGC20" s="384"/>
      <c r="FGD20" s="384"/>
      <c r="FGE20" s="384"/>
      <c r="FGF20" s="384"/>
      <c r="FGG20" s="384"/>
      <c r="FGH20" s="384"/>
      <c r="FGI20" s="384"/>
      <c r="FGJ20" s="384"/>
      <c r="FGK20" s="384"/>
      <c r="FGL20" s="384"/>
      <c r="FGM20" s="384"/>
      <c r="FGN20" s="384"/>
      <c r="FGO20" s="384"/>
      <c r="FGP20" s="384"/>
      <c r="FGQ20" s="384"/>
      <c r="FGR20" s="384"/>
      <c r="FGS20" s="384"/>
      <c r="FGT20" s="384"/>
      <c r="FGU20" s="384"/>
      <c r="FGV20" s="384"/>
      <c r="FGW20" s="384"/>
      <c r="FGX20" s="384"/>
      <c r="FGY20" s="384"/>
      <c r="FGZ20" s="384"/>
      <c r="FHA20" s="384"/>
      <c r="FHB20" s="384"/>
      <c r="FHC20" s="384"/>
      <c r="FHD20" s="384"/>
      <c r="FHE20" s="384"/>
      <c r="FHF20" s="384"/>
      <c r="FHG20" s="384"/>
      <c r="FHH20" s="384"/>
      <c r="FHI20" s="384"/>
      <c r="FHJ20" s="384"/>
      <c r="FHK20" s="384"/>
      <c r="FHL20" s="384"/>
      <c r="FHM20" s="384"/>
      <c r="FHN20" s="384"/>
      <c r="FHO20" s="384"/>
      <c r="FHP20" s="384"/>
      <c r="FHQ20" s="384"/>
      <c r="FHR20" s="384"/>
      <c r="FHS20" s="384"/>
      <c r="FHT20" s="384"/>
      <c r="FHU20" s="384"/>
      <c r="FHV20" s="384"/>
      <c r="FHW20" s="384"/>
      <c r="FHX20" s="384"/>
      <c r="FHY20" s="384"/>
      <c r="FHZ20" s="384"/>
      <c r="FIA20" s="384"/>
      <c r="FIB20" s="384"/>
      <c r="FIC20" s="384"/>
      <c r="FID20" s="384"/>
      <c r="FIE20" s="384"/>
      <c r="FIF20" s="384"/>
      <c r="FIG20" s="384"/>
      <c r="FIH20" s="384"/>
      <c r="FII20" s="384"/>
      <c r="FIJ20" s="384"/>
      <c r="FIK20" s="384"/>
      <c r="FIL20" s="384"/>
      <c r="FIM20" s="384"/>
      <c r="FIN20" s="384"/>
      <c r="FIO20" s="384"/>
      <c r="FIP20" s="384"/>
      <c r="FIQ20" s="384"/>
      <c r="FIR20" s="384"/>
      <c r="FIS20" s="384"/>
      <c r="FIT20" s="384"/>
      <c r="FIU20" s="384"/>
      <c r="FIV20" s="384"/>
      <c r="FIW20" s="384"/>
      <c r="FIX20" s="384"/>
      <c r="FIY20" s="384"/>
      <c r="FIZ20" s="384"/>
      <c r="FJA20" s="384"/>
      <c r="FJB20" s="384"/>
      <c r="FJC20" s="384"/>
      <c r="FJD20" s="384"/>
      <c r="FJE20" s="384"/>
      <c r="FJF20" s="384"/>
      <c r="FJG20" s="384"/>
      <c r="FJH20" s="384"/>
      <c r="FJI20" s="384"/>
      <c r="FJJ20" s="384"/>
      <c r="FJK20" s="384"/>
      <c r="FJL20" s="384"/>
      <c r="FJM20" s="384"/>
      <c r="FJN20" s="384"/>
      <c r="FJO20" s="384"/>
      <c r="FJP20" s="384"/>
      <c r="FJQ20" s="384"/>
      <c r="FJR20" s="384"/>
      <c r="FJS20" s="384"/>
      <c r="FJT20" s="384"/>
      <c r="FJU20" s="384"/>
      <c r="FJV20" s="384"/>
      <c r="FJW20" s="384"/>
      <c r="FJX20" s="384"/>
      <c r="FJY20" s="384"/>
      <c r="FJZ20" s="384"/>
      <c r="FKA20" s="384"/>
      <c r="FKB20" s="384"/>
      <c r="FKC20" s="384"/>
      <c r="FKD20" s="384"/>
      <c r="FKE20" s="384"/>
      <c r="FKF20" s="384"/>
      <c r="FKG20" s="384"/>
      <c r="FKH20" s="384"/>
      <c r="FKI20" s="384"/>
      <c r="FKJ20" s="384"/>
      <c r="FKK20" s="384"/>
      <c r="FKL20" s="384"/>
      <c r="FKM20" s="384"/>
      <c r="FKN20" s="384"/>
      <c r="FKO20" s="384"/>
      <c r="FKP20" s="384"/>
      <c r="FKQ20" s="384"/>
      <c r="FKR20" s="384"/>
      <c r="FKS20" s="384"/>
      <c r="FKT20" s="384"/>
      <c r="FKU20" s="384"/>
      <c r="FKV20" s="384"/>
      <c r="FKW20" s="384"/>
      <c r="FKX20" s="384"/>
      <c r="FKY20" s="384"/>
      <c r="FKZ20" s="384"/>
      <c r="FLA20" s="384"/>
      <c r="FLB20" s="384"/>
      <c r="FLC20" s="384"/>
      <c r="FLD20" s="384"/>
      <c r="FLE20" s="384"/>
      <c r="FLF20" s="384"/>
      <c r="FLG20" s="384"/>
      <c r="FLH20" s="384"/>
      <c r="FLI20" s="384"/>
      <c r="FLJ20" s="384"/>
      <c r="FLK20" s="384"/>
      <c r="FLL20" s="384"/>
      <c r="FLM20" s="384"/>
      <c r="FLN20" s="384"/>
      <c r="FLO20" s="384"/>
      <c r="FLP20" s="384"/>
      <c r="FLQ20" s="384"/>
      <c r="FLR20" s="384"/>
      <c r="FLS20" s="384"/>
      <c r="FLT20" s="384"/>
      <c r="FLU20" s="384"/>
      <c r="FLV20" s="384"/>
      <c r="FLW20" s="384"/>
      <c r="FLX20" s="384"/>
      <c r="FLY20" s="384"/>
      <c r="FLZ20" s="384"/>
      <c r="FMA20" s="384"/>
      <c r="FMB20" s="384"/>
      <c r="FMC20" s="384"/>
      <c r="FMD20" s="384"/>
      <c r="FME20" s="384"/>
      <c r="FMF20" s="384"/>
      <c r="FMG20" s="384"/>
      <c r="FMH20" s="384"/>
      <c r="FMI20" s="384"/>
      <c r="FMJ20" s="384"/>
      <c r="FMK20" s="384"/>
      <c r="FML20" s="384"/>
      <c r="FMM20" s="384"/>
      <c r="FMN20" s="384"/>
      <c r="FMO20" s="384"/>
      <c r="FMP20" s="384"/>
      <c r="FMQ20" s="384"/>
      <c r="FMR20" s="384"/>
      <c r="FMS20" s="384"/>
      <c r="FMT20" s="384"/>
      <c r="FMU20" s="384"/>
      <c r="FMV20" s="384"/>
      <c r="FMW20" s="384"/>
      <c r="FMX20" s="384"/>
      <c r="FMY20" s="384"/>
      <c r="FMZ20" s="384"/>
      <c r="FNA20" s="384"/>
      <c r="FNB20" s="384"/>
      <c r="FNC20" s="384"/>
      <c r="FND20" s="384"/>
      <c r="FNE20" s="384"/>
      <c r="FNF20" s="384"/>
      <c r="FNG20" s="384"/>
      <c r="FNH20" s="384"/>
      <c r="FNI20" s="384"/>
      <c r="FNJ20" s="384"/>
      <c r="FNK20" s="384"/>
      <c r="FNL20" s="384"/>
      <c r="FNM20" s="384"/>
      <c r="FNN20" s="384"/>
      <c r="FNO20" s="384"/>
      <c r="FNP20" s="384"/>
      <c r="FNQ20" s="384"/>
      <c r="FNR20" s="384"/>
      <c r="FNS20" s="384"/>
      <c r="FNT20" s="384"/>
      <c r="FNU20" s="384"/>
      <c r="FNV20" s="384"/>
      <c r="FNW20" s="384"/>
      <c r="FNX20" s="384"/>
      <c r="FNY20" s="384"/>
      <c r="FNZ20" s="384"/>
      <c r="FOA20" s="384"/>
      <c r="FOB20" s="384"/>
      <c r="FOC20" s="384"/>
      <c r="FOD20" s="384"/>
      <c r="FOE20" s="384"/>
      <c r="FOF20" s="384"/>
      <c r="FOG20" s="384"/>
      <c r="FOH20" s="384"/>
      <c r="FOI20" s="384"/>
      <c r="FOJ20" s="384"/>
      <c r="FOK20" s="384"/>
      <c r="FOL20" s="384"/>
      <c r="FOM20" s="384"/>
      <c r="FON20" s="384"/>
      <c r="FOO20" s="384"/>
      <c r="FOP20" s="384"/>
      <c r="FOQ20" s="384"/>
      <c r="FOR20" s="384"/>
      <c r="FOS20" s="384"/>
      <c r="FOT20" s="384"/>
      <c r="FOU20" s="384"/>
      <c r="FOV20" s="384"/>
      <c r="FOW20" s="384"/>
      <c r="FOX20" s="384"/>
      <c r="FOY20" s="384"/>
      <c r="FOZ20" s="384"/>
      <c r="FPA20" s="384"/>
      <c r="FPB20" s="384"/>
      <c r="FPC20" s="384"/>
      <c r="FPD20" s="384"/>
      <c r="FPE20" s="384"/>
      <c r="FPF20" s="384"/>
      <c r="FPG20" s="384"/>
      <c r="FPH20" s="384"/>
      <c r="FPI20" s="384"/>
      <c r="FPJ20" s="384"/>
      <c r="FPK20" s="384"/>
      <c r="FPL20" s="384"/>
      <c r="FPM20" s="384"/>
      <c r="FPN20" s="384"/>
      <c r="FPO20" s="384"/>
      <c r="FPP20" s="384"/>
      <c r="FPQ20" s="384"/>
      <c r="FPR20" s="384"/>
      <c r="FPS20" s="384"/>
      <c r="FPT20" s="384"/>
      <c r="FPU20" s="384"/>
      <c r="FPV20" s="384"/>
      <c r="FPW20" s="384"/>
      <c r="FPX20" s="384"/>
      <c r="FPY20" s="384"/>
      <c r="FPZ20" s="384"/>
      <c r="FQA20" s="384"/>
      <c r="FQB20" s="384"/>
      <c r="FQC20" s="384"/>
      <c r="FQD20" s="384"/>
      <c r="FQE20" s="384"/>
      <c r="FQF20" s="384"/>
      <c r="FQG20" s="384"/>
      <c r="FQH20" s="384"/>
      <c r="FQI20" s="384"/>
      <c r="FQJ20" s="384"/>
      <c r="FQK20" s="384"/>
      <c r="FQL20" s="384"/>
      <c r="FQM20" s="384"/>
      <c r="FQN20" s="384"/>
      <c r="FQO20" s="384"/>
      <c r="FQP20" s="384"/>
      <c r="FQQ20" s="384"/>
      <c r="FQR20" s="384"/>
      <c r="FQS20" s="384"/>
      <c r="FQT20" s="384"/>
      <c r="FQU20" s="384"/>
      <c r="FQV20" s="384"/>
      <c r="FQW20" s="384"/>
      <c r="FQX20" s="384"/>
      <c r="FQY20" s="384"/>
      <c r="FQZ20" s="384"/>
      <c r="FRA20" s="384"/>
      <c r="FRB20" s="384"/>
      <c r="FRC20" s="384"/>
      <c r="FRD20" s="384"/>
      <c r="FRE20" s="384"/>
      <c r="FRF20" s="384"/>
      <c r="FRG20" s="384"/>
      <c r="FRH20" s="384"/>
      <c r="FRI20" s="384"/>
      <c r="FRJ20" s="384"/>
      <c r="FRK20" s="384"/>
      <c r="FRL20" s="384"/>
      <c r="FRM20" s="384"/>
      <c r="FRN20" s="384"/>
      <c r="FRO20" s="384"/>
      <c r="FRP20" s="384"/>
      <c r="FRQ20" s="384"/>
      <c r="FRR20" s="384"/>
      <c r="FRS20" s="384"/>
      <c r="FRT20" s="384"/>
      <c r="FRU20" s="384"/>
      <c r="FRV20" s="384"/>
      <c r="FRW20" s="384"/>
      <c r="FRX20" s="384"/>
      <c r="FRY20" s="384"/>
      <c r="FRZ20" s="384"/>
      <c r="FSA20" s="384"/>
      <c r="FSB20" s="384"/>
      <c r="FSC20" s="384"/>
      <c r="FSD20" s="384"/>
      <c r="FSE20" s="384"/>
      <c r="FSF20" s="384"/>
      <c r="FSG20" s="384"/>
      <c r="FSH20" s="384"/>
      <c r="FSI20" s="384"/>
      <c r="FSJ20" s="384"/>
      <c r="FSK20" s="384"/>
      <c r="FSL20" s="384"/>
      <c r="FSM20" s="384"/>
      <c r="FSN20" s="384"/>
      <c r="FSO20" s="384"/>
      <c r="FSP20" s="384"/>
      <c r="FSQ20" s="384"/>
      <c r="FSR20" s="384"/>
      <c r="FSS20" s="384"/>
      <c r="FST20" s="384"/>
      <c r="FSU20" s="384"/>
      <c r="FSV20" s="384"/>
      <c r="FSW20" s="384"/>
      <c r="FSX20" s="384"/>
      <c r="FSY20" s="384"/>
      <c r="FSZ20" s="384"/>
      <c r="FTA20" s="384"/>
      <c r="FTB20" s="384"/>
      <c r="FTC20" s="384"/>
      <c r="FTD20" s="384"/>
      <c r="FTE20" s="384"/>
      <c r="FTF20" s="384"/>
      <c r="FTG20" s="384"/>
      <c r="FTH20" s="384"/>
      <c r="FTI20" s="384"/>
      <c r="FTJ20" s="384"/>
      <c r="FTK20" s="384"/>
      <c r="FTL20" s="384"/>
      <c r="FTM20" s="384"/>
      <c r="FTN20" s="384"/>
      <c r="FTO20" s="384"/>
      <c r="FTP20" s="384"/>
      <c r="FTQ20" s="384"/>
      <c r="FTR20" s="384"/>
      <c r="FTS20" s="384"/>
      <c r="FTT20" s="384"/>
      <c r="FTU20" s="384"/>
      <c r="FTV20" s="384"/>
      <c r="FTW20" s="384"/>
      <c r="FTX20" s="384"/>
      <c r="FTY20" s="384"/>
      <c r="FTZ20" s="384"/>
      <c r="FUA20" s="384"/>
      <c r="FUB20" s="384"/>
      <c r="FUC20" s="384"/>
      <c r="FUD20" s="384"/>
      <c r="FUE20" s="384"/>
      <c r="FUF20" s="384"/>
      <c r="FUG20" s="384"/>
      <c r="FUH20" s="384"/>
      <c r="FUI20" s="384"/>
      <c r="FUJ20" s="384"/>
      <c r="FUK20" s="384"/>
      <c r="FUL20" s="384"/>
      <c r="FUM20" s="384"/>
      <c r="FUN20" s="384"/>
      <c r="FUO20" s="384"/>
      <c r="FUP20" s="384"/>
      <c r="FUQ20" s="384"/>
      <c r="FUR20" s="384"/>
      <c r="FUS20" s="384"/>
      <c r="FUT20" s="384"/>
      <c r="FUU20" s="384"/>
      <c r="FUV20" s="384"/>
      <c r="FUW20" s="384"/>
      <c r="FUX20" s="384"/>
      <c r="FUY20" s="384"/>
      <c r="FUZ20" s="384"/>
      <c r="FVA20" s="384"/>
      <c r="FVB20" s="384"/>
      <c r="FVC20" s="384"/>
      <c r="FVD20" s="384"/>
      <c r="FVE20" s="384"/>
      <c r="FVF20" s="384"/>
      <c r="FVG20" s="384"/>
      <c r="FVH20" s="384"/>
      <c r="FVI20" s="384"/>
      <c r="FVJ20" s="384"/>
      <c r="FVK20" s="384"/>
      <c r="FVL20" s="384"/>
      <c r="FVM20" s="384"/>
      <c r="FVN20" s="384"/>
      <c r="FVO20" s="384"/>
      <c r="FVP20" s="384"/>
      <c r="FVQ20" s="384"/>
      <c r="FVR20" s="384"/>
      <c r="FVS20" s="384"/>
      <c r="FVT20" s="384"/>
      <c r="FVU20" s="384"/>
      <c r="FVV20" s="384"/>
      <c r="FVW20" s="384"/>
      <c r="FVX20" s="384"/>
      <c r="FVY20" s="384"/>
      <c r="FVZ20" s="384"/>
      <c r="FWA20" s="384"/>
      <c r="FWB20" s="384"/>
      <c r="FWC20" s="384"/>
      <c r="FWD20" s="384"/>
      <c r="FWE20" s="384"/>
      <c r="FWF20" s="384"/>
      <c r="FWG20" s="384"/>
      <c r="FWH20" s="384"/>
      <c r="FWI20" s="384"/>
      <c r="FWJ20" s="384"/>
      <c r="FWK20" s="384"/>
      <c r="FWL20" s="384"/>
      <c r="FWM20" s="384"/>
      <c r="FWN20" s="384"/>
      <c r="FWO20" s="384"/>
      <c r="FWP20" s="384"/>
      <c r="FWQ20" s="384"/>
      <c r="FWR20" s="384"/>
      <c r="FWS20" s="384"/>
      <c r="FWT20" s="384"/>
      <c r="FWU20" s="384"/>
      <c r="FWV20" s="384"/>
      <c r="FWW20" s="384"/>
      <c r="FWX20" s="384"/>
      <c r="FWY20" s="384"/>
      <c r="FWZ20" s="384"/>
      <c r="FXA20" s="384"/>
      <c r="FXB20" s="384"/>
      <c r="FXC20" s="384"/>
      <c r="FXD20" s="384"/>
      <c r="FXE20" s="384"/>
      <c r="FXF20" s="384"/>
      <c r="FXG20" s="384"/>
      <c r="FXH20" s="384"/>
      <c r="FXI20" s="384"/>
      <c r="FXJ20" s="384"/>
      <c r="FXK20" s="384"/>
      <c r="FXL20" s="384"/>
      <c r="FXM20" s="384"/>
      <c r="FXN20" s="384"/>
      <c r="FXO20" s="384"/>
      <c r="FXP20" s="384"/>
      <c r="FXQ20" s="384"/>
      <c r="FXR20" s="384"/>
      <c r="FXS20" s="384"/>
      <c r="FXT20" s="384"/>
      <c r="FXU20" s="384"/>
      <c r="FXV20" s="384"/>
      <c r="FXW20" s="384"/>
      <c r="FXX20" s="384"/>
      <c r="FXY20" s="384"/>
      <c r="FXZ20" s="384"/>
      <c r="FYA20" s="384"/>
      <c r="FYB20" s="384"/>
      <c r="FYC20" s="384"/>
      <c r="FYD20" s="384"/>
      <c r="FYE20" s="384"/>
      <c r="FYF20" s="384"/>
      <c r="FYG20" s="384"/>
      <c r="FYH20" s="384"/>
      <c r="FYI20" s="384"/>
      <c r="FYJ20" s="384"/>
      <c r="FYK20" s="384"/>
      <c r="FYL20" s="384"/>
      <c r="FYM20" s="384"/>
      <c r="FYN20" s="384"/>
      <c r="FYO20" s="384"/>
      <c r="FYP20" s="384"/>
      <c r="FYQ20" s="384"/>
      <c r="FYR20" s="384"/>
      <c r="FYS20" s="384"/>
      <c r="FYT20" s="384"/>
      <c r="FYU20" s="384"/>
      <c r="FYV20" s="384"/>
      <c r="FYW20" s="384"/>
      <c r="FYX20" s="384"/>
      <c r="FYY20" s="384"/>
      <c r="FYZ20" s="384"/>
      <c r="FZA20" s="384"/>
      <c r="FZB20" s="384"/>
      <c r="FZC20" s="384"/>
      <c r="FZD20" s="384"/>
      <c r="FZE20" s="384"/>
      <c r="FZF20" s="384"/>
      <c r="FZG20" s="384"/>
      <c r="FZH20" s="384"/>
      <c r="FZI20" s="384"/>
      <c r="FZJ20" s="384"/>
      <c r="FZK20" s="384"/>
      <c r="FZL20" s="384"/>
      <c r="FZM20" s="384"/>
      <c r="FZN20" s="384"/>
      <c r="FZO20" s="384"/>
      <c r="FZP20" s="384"/>
      <c r="FZQ20" s="384"/>
      <c r="FZR20" s="384"/>
      <c r="FZS20" s="384"/>
      <c r="FZT20" s="384"/>
      <c r="FZU20" s="384"/>
      <c r="FZV20" s="384"/>
      <c r="FZW20" s="384"/>
      <c r="FZX20" s="384"/>
      <c r="FZY20" s="384"/>
      <c r="FZZ20" s="384"/>
      <c r="GAA20" s="384"/>
      <c r="GAB20" s="384"/>
      <c r="GAC20" s="384"/>
      <c r="GAD20" s="384"/>
      <c r="GAE20" s="384"/>
      <c r="GAF20" s="384"/>
      <c r="GAG20" s="384"/>
      <c r="GAH20" s="384"/>
      <c r="GAI20" s="384"/>
      <c r="GAJ20" s="384"/>
      <c r="GAK20" s="384"/>
      <c r="GAL20" s="384"/>
      <c r="GAM20" s="384"/>
      <c r="GAN20" s="384"/>
      <c r="GAO20" s="384"/>
      <c r="GAP20" s="384"/>
      <c r="GAQ20" s="384"/>
      <c r="GAR20" s="384"/>
      <c r="GAS20" s="384"/>
      <c r="GAT20" s="384"/>
      <c r="GAU20" s="384"/>
      <c r="GAV20" s="384"/>
      <c r="GAW20" s="384"/>
      <c r="GAX20" s="384"/>
      <c r="GAY20" s="384"/>
      <c r="GAZ20" s="384"/>
      <c r="GBA20" s="384"/>
      <c r="GBB20" s="384"/>
      <c r="GBC20" s="384"/>
      <c r="GBD20" s="384"/>
      <c r="GBE20" s="384"/>
      <c r="GBF20" s="384"/>
      <c r="GBG20" s="384"/>
      <c r="GBH20" s="384"/>
      <c r="GBI20" s="384"/>
      <c r="GBJ20" s="384"/>
      <c r="GBK20" s="384"/>
      <c r="GBL20" s="384"/>
      <c r="GBM20" s="384"/>
      <c r="GBN20" s="384"/>
      <c r="GBO20" s="384"/>
      <c r="GBP20" s="384"/>
      <c r="GBQ20" s="384"/>
      <c r="GBR20" s="384"/>
      <c r="GBS20" s="384"/>
      <c r="GBT20" s="384"/>
      <c r="GBU20" s="384"/>
      <c r="GBV20" s="384"/>
      <c r="GBW20" s="384"/>
      <c r="GBX20" s="384"/>
      <c r="GBY20" s="384"/>
      <c r="GBZ20" s="384"/>
      <c r="GCA20" s="384"/>
      <c r="GCB20" s="384"/>
      <c r="GCC20" s="384"/>
      <c r="GCD20" s="384"/>
      <c r="GCE20" s="384"/>
      <c r="GCF20" s="384"/>
      <c r="GCG20" s="384"/>
      <c r="GCH20" s="384"/>
      <c r="GCI20" s="384"/>
      <c r="GCJ20" s="384"/>
      <c r="GCK20" s="384"/>
      <c r="GCL20" s="384"/>
      <c r="GCM20" s="384"/>
      <c r="GCN20" s="384"/>
      <c r="GCO20" s="384"/>
      <c r="GCP20" s="384"/>
      <c r="GCQ20" s="384"/>
      <c r="GCR20" s="384"/>
      <c r="GCS20" s="384"/>
      <c r="GCT20" s="384"/>
      <c r="GCU20" s="384"/>
      <c r="GCV20" s="384"/>
      <c r="GCW20" s="384"/>
      <c r="GCX20" s="384"/>
      <c r="GCY20" s="384"/>
      <c r="GCZ20" s="384"/>
      <c r="GDA20" s="384"/>
      <c r="GDB20" s="384"/>
      <c r="GDC20" s="384"/>
      <c r="GDD20" s="384"/>
      <c r="GDE20" s="384"/>
      <c r="GDF20" s="384"/>
      <c r="GDG20" s="384"/>
      <c r="GDH20" s="384"/>
      <c r="GDI20" s="384"/>
      <c r="GDJ20" s="384"/>
      <c r="GDK20" s="384"/>
      <c r="GDL20" s="384"/>
      <c r="GDM20" s="384"/>
      <c r="GDN20" s="384"/>
      <c r="GDO20" s="384"/>
      <c r="GDP20" s="384"/>
      <c r="GDQ20" s="384"/>
      <c r="GDR20" s="384"/>
      <c r="GDS20" s="384"/>
      <c r="GDT20" s="384"/>
      <c r="GDU20" s="384"/>
      <c r="GDV20" s="384"/>
      <c r="GDW20" s="384"/>
      <c r="GDX20" s="384"/>
      <c r="GDY20" s="384"/>
      <c r="GDZ20" s="384"/>
      <c r="GEA20" s="384"/>
      <c r="GEB20" s="384"/>
      <c r="GEC20" s="384"/>
      <c r="GED20" s="384"/>
      <c r="GEE20" s="384"/>
      <c r="GEF20" s="384"/>
      <c r="GEG20" s="384"/>
      <c r="GEH20" s="384"/>
      <c r="GEI20" s="384"/>
      <c r="GEJ20" s="384"/>
      <c r="GEK20" s="384"/>
      <c r="GEL20" s="384"/>
      <c r="GEM20" s="384"/>
      <c r="GEN20" s="384"/>
      <c r="GEO20" s="384"/>
      <c r="GEP20" s="384"/>
      <c r="GEQ20" s="384"/>
      <c r="GER20" s="384"/>
      <c r="GES20" s="384"/>
      <c r="GET20" s="384"/>
      <c r="GEU20" s="384"/>
      <c r="GEV20" s="384"/>
      <c r="GEW20" s="384"/>
      <c r="GEX20" s="384"/>
      <c r="GEY20" s="384"/>
      <c r="GEZ20" s="384"/>
      <c r="GFA20" s="384"/>
      <c r="GFB20" s="384"/>
      <c r="GFC20" s="384"/>
      <c r="GFD20" s="384"/>
      <c r="GFE20" s="384"/>
      <c r="GFF20" s="384"/>
      <c r="GFG20" s="384"/>
      <c r="GFH20" s="384"/>
      <c r="GFI20" s="384"/>
      <c r="GFJ20" s="384"/>
      <c r="GFK20" s="384"/>
      <c r="GFL20" s="384"/>
      <c r="GFM20" s="384"/>
      <c r="GFN20" s="384"/>
      <c r="GFO20" s="384"/>
      <c r="GFP20" s="384"/>
      <c r="GFQ20" s="384"/>
      <c r="GFR20" s="384"/>
      <c r="GFS20" s="384"/>
      <c r="GFT20" s="384"/>
      <c r="GFU20" s="384"/>
      <c r="GFV20" s="384"/>
      <c r="GFW20" s="384"/>
      <c r="GFX20" s="384"/>
      <c r="GFY20" s="384"/>
      <c r="GFZ20" s="384"/>
      <c r="GGA20" s="384"/>
      <c r="GGB20" s="384"/>
      <c r="GGC20" s="384"/>
      <c r="GGD20" s="384"/>
      <c r="GGE20" s="384"/>
      <c r="GGF20" s="384"/>
      <c r="GGG20" s="384"/>
      <c r="GGH20" s="384"/>
      <c r="GGI20" s="384"/>
      <c r="GGJ20" s="384"/>
      <c r="GGK20" s="384"/>
      <c r="GGL20" s="384"/>
      <c r="GGM20" s="384"/>
      <c r="GGN20" s="384"/>
      <c r="GGO20" s="384"/>
      <c r="GGP20" s="384"/>
      <c r="GGQ20" s="384"/>
      <c r="GGR20" s="384"/>
      <c r="GGS20" s="384"/>
      <c r="GGT20" s="384"/>
      <c r="GGU20" s="384"/>
      <c r="GGV20" s="384"/>
      <c r="GGW20" s="384"/>
      <c r="GGX20" s="384"/>
      <c r="GGY20" s="384"/>
      <c r="GGZ20" s="384"/>
      <c r="GHA20" s="384"/>
      <c r="GHB20" s="384"/>
      <c r="GHC20" s="384"/>
      <c r="GHD20" s="384"/>
      <c r="GHE20" s="384"/>
      <c r="GHF20" s="384"/>
      <c r="GHG20" s="384"/>
      <c r="GHH20" s="384"/>
      <c r="GHI20" s="384"/>
      <c r="GHJ20" s="384"/>
      <c r="GHK20" s="384"/>
      <c r="GHL20" s="384"/>
      <c r="GHM20" s="384"/>
      <c r="GHN20" s="384"/>
      <c r="GHO20" s="384"/>
      <c r="GHP20" s="384"/>
      <c r="GHQ20" s="384"/>
      <c r="GHR20" s="384"/>
      <c r="GHS20" s="384"/>
      <c r="GHT20" s="384"/>
      <c r="GHU20" s="384"/>
      <c r="GHV20" s="384"/>
      <c r="GHW20" s="384"/>
      <c r="GHX20" s="384"/>
      <c r="GHY20" s="384"/>
      <c r="GHZ20" s="384"/>
      <c r="GIA20" s="384"/>
      <c r="GIB20" s="384"/>
      <c r="GIC20" s="384"/>
      <c r="GID20" s="384"/>
      <c r="GIE20" s="384"/>
      <c r="GIF20" s="384"/>
      <c r="GIG20" s="384"/>
      <c r="GIH20" s="384"/>
      <c r="GII20" s="384"/>
      <c r="GIJ20" s="384"/>
      <c r="GIK20" s="384"/>
      <c r="GIL20" s="384"/>
      <c r="GIM20" s="384"/>
      <c r="GIN20" s="384"/>
      <c r="GIO20" s="384"/>
      <c r="GIP20" s="384"/>
      <c r="GIQ20" s="384"/>
      <c r="GIR20" s="384"/>
      <c r="GIS20" s="384"/>
      <c r="GIT20" s="384"/>
      <c r="GIU20" s="384"/>
      <c r="GIV20" s="384"/>
      <c r="GIW20" s="384"/>
      <c r="GIX20" s="384"/>
      <c r="GIY20" s="384"/>
      <c r="GIZ20" s="384"/>
      <c r="GJA20" s="384"/>
      <c r="GJB20" s="384"/>
      <c r="GJC20" s="384"/>
      <c r="GJD20" s="384"/>
      <c r="GJE20" s="384"/>
      <c r="GJF20" s="384"/>
      <c r="GJG20" s="384"/>
      <c r="GJH20" s="384"/>
      <c r="GJI20" s="384"/>
      <c r="GJJ20" s="384"/>
      <c r="GJK20" s="384"/>
      <c r="GJL20" s="384"/>
      <c r="GJM20" s="384"/>
      <c r="GJN20" s="384"/>
      <c r="GJO20" s="384"/>
      <c r="GJP20" s="384"/>
      <c r="GJQ20" s="384"/>
      <c r="GJR20" s="384"/>
      <c r="GJS20" s="384"/>
      <c r="GJT20" s="384"/>
      <c r="GJU20" s="384"/>
      <c r="GJV20" s="384"/>
      <c r="GJW20" s="384"/>
      <c r="GJX20" s="384"/>
      <c r="GJY20" s="384"/>
      <c r="GJZ20" s="384"/>
      <c r="GKA20" s="384"/>
      <c r="GKB20" s="384"/>
      <c r="GKC20" s="384"/>
      <c r="GKD20" s="384"/>
      <c r="GKE20" s="384"/>
      <c r="GKF20" s="384"/>
      <c r="GKG20" s="384"/>
      <c r="GKH20" s="384"/>
      <c r="GKI20" s="384"/>
      <c r="GKJ20" s="384"/>
      <c r="GKK20" s="384"/>
      <c r="GKL20" s="384"/>
      <c r="GKM20" s="384"/>
      <c r="GKN20" s="384"/>
      <c r="GKO20" s="384"/>
      <c r="GKP20" s="384"/>
      <c r="GKQ20" s="384"/>
      <c r="GKR20" s="384"/>
      <c r="GKS20" s="384"/>
      <c r="GKT20" s="384"/>
      <c r="GKU20" s="384"/>
      <c r="GKV20" s="384"/>
      <c r="GKW20" s="384"/>
      <c r="GKX20" s="384"/>
      <c r="GKY20" s="384"/>
      <c r="GKZ20" s="384"/>
      <c r="GLA20" s="384"/>
      <c r="GLB20" s="384"/>
      <c r="GLC20" s="384"/>
      <c r="GLD20" s="384"/>
      <c r="GLE20" s="384"/>
      <c r="GLF20" s="384"/>
      <c r="GLG20" s="384"/>
      <c r="GLH20" s="384"/>
      <c r="GLI20" s="384"/>
      <c r="GLJ20" s="384"/>
      <c r="GLK20" s="384"/>
      <c r="GLL20" s="384"/>
      <c r="GLM20" s="384"/>
      <c r="GLN20" s="384"/>
      <c r="GLO20" s="384"/>
      <c r="GLP20" s="384"/>
      <c r="GLQ20" s="384"/>
      <c r="GLR20" s="384"/>
      <c r="GLS20" s="384"/>
      <c r="GLT20" s="384"/>
      <c r="GLU20" s="384"/>
      <c r="GLV20" s="384"/>
      <c r="GLW20" s="384"/>
      <c r="GLX20" s="384"/>
      <c r="GLY20" s="384"/>
      <c r="GLZ20" s="384"/>
      <c r="GMA20" s="384"/>
      <c r="GMB20" s="384"/>
      <c r="GMC20" s="384"/>
      <c r="GMD20" s="384"/>
      <c r="GME20" s="384"/>
      <c r="GMF20" s="384"/>
      <c r="GMG20" s="384"/>
      <c r="GMH20" s="384"/>
      <c r="GMI20" s="384"/>
      <c r="GMJ20" s="384"/>
      <c r="GMK20" s="384"/>
      <c r="GML20" s="384"/>
      <c r="GMM20" s="384"/>
      <c r="GMN20" s="384"/>
      <c r="GMO20" s="384"/>
      <c r="GMP20" s="384"/>
      <c r="GMQ20" s="384"/>
      <c r="GMR20" s="384"/>
      <c r="GMS20" s="384"/>
      <c r="GMT20" s="384"/>
      <c r="GMU20" s="384"/>
      <c r="GMV20" s="384"/>
      <c r="GMW20" s="384"/>
      <c r="GMX20" s="384"/>
      <c r="GMY20" s="384"/>
      <c r="GMZ20" s="384"/>
      <c r="GNA20" s="384"/>
      <c r="GNB20" s="384"/>
      <c r="GNC20" s="384"/>
      <c r="GND20" s="384"/>
      <c r="GNE20" s="384"/>
      <c r="GNF20" s="384"/>
      <c r="GNG20" s="384"/>
      <c r="GNH20" s="384"/>
      <c r="GNI20" s="384"/>
      <c r="GNJ20" s="384"/>
      <c r="GNK20" s="384"/>
      <c r="GNL20" s="384"/>
      <c r="GNM20" s="384"/>
      <c r="GNN20" s="384"/>
      <c r="GNO20" s="384"/>
      <c r="GNP20" s="384"/>
      <c r="GNQ20" s="384"/>
      <c r="GNR20" s="384"/>
      <c r="GNS20" s="384"/>
      <c r="GNT20" s="384"/>
      <c r="GNU20" s="384"/>
      <c r="GNV20" s="384"/>
      <c r="GNW20" s="384"/>
      <c r="GNX20" s="384"/>
      <c r="GNY20" s="384"/>
      <c r="GNZ20" s="384"/>
      <c r="GOA20" s="384"/>
      <c r="GOB20" s="384"/>
      <c r="GOC20" s="384"/>
      <c r="GOD20" s="384"/>
      <c r="GOE20" s="384"/>
      <c r="GOF20" s="384"/>
      <c r="GOG20" s="384"/>
      <c r="GOH20" s="384"/>
      <c r="GOI20" s="384"/>
      <c r="GOJ20" s="384"/>
      <c r="GOK20" s="384"/>
      <c r="GOL20" s="384"/>
      <c r="GOM20" s="384"/>
      <c r="GON20" s="384"/>
      <c r="GOO20" s="384"/>
      <c r="GOP20" s="384"/>
      <c r="GOQ20" s="384"/>
      <c r="GOR20" s="384"/>
      <c r="GOS20" s="384"/>
      <c r="GOT20" s="384"/>
      <c r="GOU20" s="384"/>
      <c r="GOV20" s="384"/>
      <c r="GOW20" s="384"/>
      <c r="GOX20" s="384"/>
      <c r="GOY20" s="384"/>
      <c r="GOZ20" s="384"/>
      <c r="GPA20" s="384"/>
      <c r="GPB20" s="384"/>
      <c r="GPC20" s="384"/>
      <c r="GPD20" s="384"/>
      <c r="GPE20" s="384"/>
      <c r="GPF20" s="384"/>
      <c r="GPG20" s="384"/>
      <c r="GPH20" s="384"/>
      <c r="GPI20" s="384"/>
      <c r="GPJ20" s="384"/>
      <c r="GPK20" s="384"/>
      <c r="GPL20" s="384"/>
      <c r="GPM20" s="384"/>
      <c r="GPN20" s="384"/>
      <c r="GPO20" s="384"/>
      <c r="GPP20" s="384"/>
      <c r="GPQ20" s="384"/>
      <c r="GPR20" s="384"/>
      <c r="GPS20" s="384"/>
      <c r="GPT20" s="384"/>
      <c r="GPU20" s="384"/>
      <c r="GPV20" s="384"/>
      <c r="GPW20" s="384"/>
      <c r="GPX20" s="384"/>
      <c r="GPY20" s="384"/>
      <c r="GPZ20" s="384"/>
      <c r="GQA20" s="384"/>
      <c r="GQB20" s="384"/>
      <c r="GQC20" s="384"/>
      <c r="GQD20" s="384"/>
      <c r="GQE20" s="384"/>
      <c r="GQF20" s="384"/>
      <c r="GQG20" s="384"/>
      <c r="GQH20" s="384"/>
      <c r="GQI20" s="384"/>
      <c r="GQJ20" s="384"/>
      <c r="GQK20" s="384"/>
      <c r="GQL20" s="384"/>
      <c r="GQM20" s="384"/>
      <c r="GQN20" s="384"/>
      <c r="GQO20" s="384"/>
      <c r="GQP20" s="384"/>
      <c r="GQQ20" s="384"/>
      <c r="GQR20" s="384"/>
      <c r="GQS20" s="384"/>
      <c r="GQT20" s="384"/>
      <c r="GQU20" s="384"/>
      <c r="GQV20" s="384"/>
      <c r="GQW20" s="384"/>
      <c r="GQX20" s="384"/>
      <c r="GQY20" s="384"/>
      <c r="GQZ20" s="384"/>
      <c r="GRA20" s="384"/>
      <c r="GRB20" s="384"/>
      <c r="GRC20" s="384"/>
      <c r="GRD20" s="384"/>
      <c r="GRE20" s="384"/>
      <c r="GRF20" s="384"/>
      <c r="GRG20" s="384"/>
      <c r="GRH20" s="384"/>
      <c r="GRI20" s="384"/>
      <c r="GRJ20" s="384"/>
      <c r="GRK20" s="384"/>
      <c r="GRL20" s="384"/>
      <c r="GRM20" s="384"/>
      <c r="GRN20" s="384"/>
      <c r="GRO20" s="384"/>
      <c r="GRP20" s="384"/>
      <c r="GRQ20" s="384"/>
      <c r="GRR20" s="384"/>
      <c r="GRS20" s="384"/>
      <c r="GRT20" s="384"/>
      <c r="GRU20" s="384"/>
      <c r="GRV20" s="384"/>
      <c r="GRW20" s="384"/>
      <c r="GRX20" s="384"/>
      <c r="GRY20" s="384"/>
      <c r="GRZ20" s="384"/>
      <c r="GSA20" s="384"/>
      <c r="GSB20" s="384"/>
      <c r="GSC20" s="384"/>
      <c r="GSD20" s="384"/>
      <c r="GSE20" s="384"/>
      <c r="GSF20" s="384"/>
      <c r="GSG20" s="384"/>
      <c r="GSH20" s="384"/>
      <c r="GSI20" s="384"/>
      <c r="GSJ20" s="384"/>
      <c r="GSK20" s="384"/>
      <c r="GSL20" s="384"/>
      <c r="GSM20" s="384"/>
      <c r="GSN20" s="384"/>
      <c r="GSO20" s="384"/>
      <c r="GSP20" s="384"/>
      <c r="GSQ20" s="384"/>
      <c r="GSR20" s="384"/>
      <c r="GSS20" s="384"/>
      <c r="GST20" s="384"/>
      <c r="GSU20" s="384"/>
      <c r="GSV20" s="384"/>
      <c r="GSW20" s="384"/>
      <c r="GSX20" s="384"/>
      <c r="GSY20" s="384"/>
      <c r="GSZ20" s="384"/>
      <c r="GTA20" s="384"/>
      <c r="GTB20" s="384"/>
      <c r="GTC20" s="384"/>
      <c r="GTD20" s="384"/>
      <c r="GTE20" s="384"/>
      <c r="GTF20" s="384"/>
      <c r="GTG20" s="384"/>
      <c r="GTH20" s="384"/>
      <c r="GTI20" s="384"/>
      <c r="GTJ20" s="384"/>
      <c r="GTK20" s="384"/>
      <c r="GTL20" s="384"/>
      <c r="GTM20" s="384"/>
      <c r="GTN20" s="384"/>
      <c r="GTO20" s="384"/>
      <c r="GTP20" s="384"/>
      <c r="GTQ20" s="384"/>
      <c r="GTR20" s="384"/>
      <c r="GTS20" s="384"/>
      <c r="GTT20" s="384"/>
      <c r="GTU20" s="384"/>
      <c r="GTV20" s="384"/>
      <c r="GTW20" s="384"/>
      <c r="GTX20" s="384"/>
      <c r="GTY20" s="384"/>
      <c r="GTZ20" s="384"/>
      <c r="GUA20" s="384"/>
      <c r="GUB20" s="384"/>
      <c r="GUC20" s="384"/>
      <c r="GUD20" s="384"/>
      <c r="GUE20" s="384"/>
      <c r="GUF20" s="384"/>
      <c r="GUG20" s="384"/>
      <c r="GUH20" s="384"/>
      <c r="GUI20" s="384"/>
      <c r="GUJ20" s="384"/>
      <c r="GUK20" s="384"/>
      <c r="GUL20" s="384"/>
      <c r="GUM20" s="384"/>
      <c r="GUN20" s="384"/>
      <c r="GUO20" s="384"/>
      <c r="GUP20" s="384"/>
      <c r="GUQ20" s="384"/>
      <c r="GUR20" s="384"/>
      <c r="GUS20" s="384"/>
      <c r="GUT20" s="384"/>
      <c r="GUU20" s="384"/>
      <c r="GUV20" s="384"/>
      <c r="GUW20" s="384"/>
      <c r="GUX20" s="384"/>
      <c r="GUY20" s="384"/>
      <c r="GUZ20" s="384"/>
      <c r="GVA20" s="384"/>
      <c r="GVB20" s="384"/>
      <c r="GVC20" s="384"/>
      <c r="GVD20" s="384"/>
      <c r="GVE20" s="384"/>
      <c r="GVF20" s="384"/>
      <c r="GVG20" s="384"/>
      <c r="GVH20" s="384"/>
      <c r="GVI20" s="384"/>
      <c r="GVJ20" s="384"/>
      <c r="GVK20" s="384"/>
      <c r="GVL20" s="384"/>
      <c r="GVM20" s="384"/>
      <c r="GVN20" s="384"/>
      <c r="GVO20" s="384"/>
      <c r="GVP20" s="384"/>
      <c r="GVQ20" s="384"/>
      <c r="GVR20" s="384"/>
      <c r="GVS20" s="384"/>
      <c r="GVT20" s="384"/>
      <c r="GVU20" s="384"/>
      <c r="GVV20" s="384"/>
      <c r="GVW20" s="384"/>
      <c r="GVX20" s="384"/>
      <c r="GVY20" s="384"/>
      <c r="GVZ20" s="384"/>
      <c r="GWA20" s="384"/>
      <c r="GWB20" s="384"/>
      <c r="GWC20" s="384"/>
      <c r="GWD20" s="384"/>
      <c r="GWE20" s="384"/>
      <c r="GWF20" s="384"/>
      <c r="GWG20" s="384"/>
      <c r="GWH20" s="384"/>
      <c r="GWI20" s="384"/>
      <c r="GWJ20" s="384"/>
      <c r="GWK20" s="384"/>
      <c r="GWL20" s="384"/>
      <c r="GWM20" s="384"/>
      <c r="GWN20" s="384"/>
      <c r="GWO20" s="384"/>
      <c r="GWP20" s="384"/>
      <c r="GWQ20" s="384"/>
      <c r="GWR20" s="384"/>
      <c r="GWS20" s="384"/>
      <c r="GWT20" s="384"/>
      <c r="GWU20" s="384"/>
      <c r="GWV20" s="384"/>
      <c r="GWW20" s="384"/>
      <c r="GWX20" s="384"/>
      <c r="GWY20" s="384"/>
      <c r="GWZ20" s="384"/>
      <c r="GXA20" s="384"/>
      <c r="GXB20" s="384"/>
      <c r="GXC20" s="384"/>
      <c r="GXD20" s="384"/>
      <c r="GXE20" s="384"/>
      <c r="GXF20" s="384"/>
      <c r="GXG20" s="384"/>
      <c r="GXH20" s="384"/>
      <c r="GXI20" s="384"/>
      <c r="GXJ20" s="384"/>
      <c r="GXK20" s="384"/>
      <c r="GXL20" s="384"/>
      <c r="GXM20" s="384"/>
      <c r="GXN20" s="384"/>
      <c r="GXO20" s="384"/>
      <c r="GXP20" s="384"/>
      <c r="GXQ20" s="384"/>
      <c r="GXR20" s="384"/>
      <c r="GXS20" s="384"/>
      <c r="GXT20" s="384"/>
      <c r="GXU20" s="384"/>
      <c r="GXV20" s="384"/>
      <c r="GXW20" s="384"/>
      <c r="GXX20" s="384"/>
      <c r="GXY20" s="384"/>
      <c r="GXZ20" s="384"/>
      <c r="GYA20" s="384"/>
      <c r="GYB20" s="384"/>
      <c r="GYC20" s="384"/>
      <c r="GYD20" s="384"/>
      <c r="GYE20" s="384"/>
      <c r="GYF20" s="384"/>
      <c r="GYG20" s="384"/>
      <c r="GYH20" s="384"/>
      <c r="GYI20" s="384"/>
      <c r="GYJ20" s="384"/>
      <c r="GYK20" s="384"/>
      <c r="GYL20" s="384"/>
      <c r="GYM20" s="384"/>
      <c r="GYN20" s="384"/>
      <c r="GYO20" s="384"/>
      <c r="GYP20" s="384"/>
      <c r="GYQ20" s="384"/>
      <c r="GYR20" s="384"/>
      <c r="GYS20" s="384"/>
      <c r="GYT20" s="384"/>
      <c r="GYU20" s="384"/>
      <c r="GYV20" s="384"/>
      <c r="GYW20" s="384"/>
      <c r="GYX20" s="384"/>
      <c r="GYY20" s="384"/>
      <c r="GYZ20" s="384"/>
      <c r="GZA20" s="384"/>
      <c r="GZB20" s="384"/>
      <c r="GZC20" s="384"/>
      <c r="GZD20" s="384"/>
      <c r="GZE20" s="384"/>
      <c r="GZF20" s="384"/>
      <c r="GZG20" s="384"/>
      <c r="GZH20" s="384"/>
      <c r="GZI20" s="384"/>
      <c r="GZJ20" s="384"/>
      <c r="GZK20" s="384"/>
      <c r="GZL20" s="384"/>
      <c r="GZM20" s="384"/>
      <c r="GZN20" s="384"/>
      <c r="GZO20" s="384"/>
      <c r="GZP20" s="384"/>
      <c r="GZQ20" s="384"/>
      <c r="GZR20" s="384"/>
      <c r="GZS20" s="384"/>
      <c r="GZT20" s="384"/>
      <c r="GZU20" s="384"/>
      <c r="GZV20" s="384"/>
      <c r="GZW20" s="384"/>
      <c r="GZX20" s="384"/>
      <c r="GZY20" s="384"/>
      <c r="GZZ20" s="384"/>
      <c r="HAA20" s="384"/>
      <c r="HAB20" s="384"/>
      <c r="HAC20" s="384"/>
      <c r="HAD20" s="384"/>
      <c r="HAE20" s="384"/>
      <c r="HAF20" s="384"/>
      <c r="HAG20" s="384"/>
      <c r="HAH20" s="384"/>
      <c r="HAI20" s="384"/>
      <c r="HAJ20" s="384"/>
      <c r="HAK20" s="384"/>
      <c r="HAL20" s="384"/>
      <c r="HAM20" s="384"/>
      <c r="HAN20" s="384"/>
      <c r="HAO20" s="384"/>
      <c r="HAP20" s="384"/>
      <c r="HAQ20" s="384"/>
      <c r="HAR20" s="384"/>
      <c r="HAS20" s="384"/>
      <c r="HAT20" s="384"/>
      <c r="HAU20" s="384"/>
      <c r="HAV20" s="384"/>
      <c r="HAW20" s="384"/>
      <c r="HAX20" s="384"/>
      <c r="HAY20" s="384"/>
      <c r="HAZ20" s="384"/>
      <c r="HBA20" s="384"/>
      <c r="HBB20" s="384"/>
      <c r="HBC20" s="384"/>
      <c r="HBD20" s="384"/>
      <c r="HBE20" s="384"/>
      <c r="HBF20" s="384"/>
      <c r="HBG20" s="384"/>
      <c r="HBH20" s="384"/>
      <c r="HBI20" s="384"/>
      <c r="HBJ20" s="384"/>
      <c r="HBK20" s="384"/>
      <c r="HBL20" s="384"/>
      <c r="HBM20" s="384"/>
      <c r="HBN20" s="384"/>
      <c r="HBO20" s="384"/>
      <c r="HBP20" s="384"/>
      <c r="HBQ20" s="384"/>
      <c r="HBR20" s="384"/>
      <c r="HBS20" s="384"/>
      <c r="HBT20" s="384"/>
      <c r="HBU20" s="384"/>
      <c r="HBV20" s="384"/>
      <c r="HBW20" s="384"/>
      <c r="HBX20" s="384"/>
      <c r="HBY20" s="384"/>
      <c r="HBZ20" s="384"/>
      <c r="HCA20" s="384"/>
      <c r="HCB20" s="384"/>
      <c r="HCC20" s="384"/>
      <c r="HCD20" s="384"/>
      <c r="HCE20" s="384"/>
      <c r="HCF20" s="384"/>
      <c r="HCG20" s="384"/>
      <c r="HCH20" s="384"/>
      <c r="HCI20" s="384"/>
      <c r="HCJ20" s="384"/>
      <c r="HCK20" s="384"/>
      <c r="HCL20" s="384"/>
      <c r="HCM20" s="384"/>
      <c r="HCN20" s="384"/>
      <c r="HCO20" s="384"/>
      <c r="HCP20" s="384"/>
      <c r="HCQ20" s="384"/>
      <c r="HCR20" s="384"/>
      <c r="HCS20" s="384"/>
      <c r="HCT20" s="384"/>
      <c r="HCU20" s="384"/>
      <c r="HCV20" s="384"/>
      <c r="HCW20" s="384"/>
      <c r="HCX20" s="384"/>
      <c r="HCY20" s="384"/>
      <c r="HCZ20" s="384"/>
      <c r="HDA20" s="384"/>
      <c r="HDB20" s="384"/>
      <c r="HDC20" s="384"/>
      <c r="HDD20" s="384"/>
      <c r="HDE20" s="384"/>
      <c r="HDF20" s="384"/>
      <c r="HDG20" s="384"/>
      <c r="HDH20" s="384"/>
      <c r="HDI20" s="384"/>
      <c r="HDJ20" s="384"/>
      <c r="HDK20" s="384"/>
      <c r="HDL20" s="384"/>
      <c r="HDM20" s="384"/>
      <c r="HDN20" s="384"/>
      <c r="HDO20" s="384"/>
      <c r="HDP20" s="384"/>
      <c r="HDQ20" s="384"/>
      <c r="HDR20" s="384"/>
      <c r="HDS20" s="384"/>
      <c r="HDT20" s="384"/>
      <c r="HDU20" s="384"/>
      <c r="HDV20" s="384"/>
      <c r="HDW20" s="384"/>
      <c r="HDX20" s="384"/>
      <c r="HDY20" s="384"/>
      <c r="HDZ20" s="384"/>
      <c r="HEA20" s="384"/>
      <c r="HEB20" s="384"/>
      <c r="HEC20" s="384"/>
      <c r="HED20" s="384"/>
      <c r="HEE20" s="384"/>
      <c r="HEF20" s="384"/>
      <c r="HEG20" s="384"/>
      <c r="HEH20" s="384"/>
      <c r="HEI20" s="384"/>
      <c r="HEJ20" s="384"/>
      <c r="HEK20" s="384"/>
      <c r="HEL20" s="384"/>
      <c r="HEM20" s="384"/>
      <c r="HEN20" s="384"/>
      <c r="HEO20" s="384"/>
      <c r="HEP20" s="384"/>
      <c r="HEQ20" s="384"/>
      <c r="HER20" s="384"/>
      <c r="HES20" s="384"/>
      <c r="HET20" s="384"/>
      <c r="HEU20" s="384"/>
      <c r="HEV20" s="384"/>
      <c r="HEW20" s="384"/>
      <c r="HEX20" s="384"/>
      <c r="HEY20" s="384"/>
      <c r="HEZ20" s="384"/>
      <c r="HFA20" s="384"/>
      <c r="HFB20" s="384"/>
      <c r="HFC20" s="384"/>
      <c r="HFD20" s="384"/>
      <c r="HFE20" s="384"/>
      <c r="HFF20" s="384"/>
      <c r="HFG20" s="384"/>
      <c r="HFH20" s="384"/>
      <c r="HFI20" s="384"/>
      <c r="HFJ20" s="384"/>
      <c r="HFK20" s="384"/>
      <c r="HFL20" s="384"/>
      <c r="HFM20" s="384"/>
      <c r="HFN20" s="384"/>
      <c r="HFO20" s="384"/>
      <c r="HFP20" s="384"/>
      <c r="HFQ20" s="384"/>
      <c r="HFR20" s="384"/>
      <c r="HFS20" s="384"/>
      <c r="HFT20" s="384"/>
      <c r="HFU20" s="384"/>
      <c r="HFV20" s="384"/>
      <c r="HFW20" s="384"/>
      <c r="HFX20" s="384"/>
      <c r="HFY20" s="384"/>
      <c r="HFZ20" s="384"/>
      <c r="HGA20" s="384"/>
      <c r="HGB20" s="384"/>
      <c r="HGC20" s="384"/>
      <c r="HGD20" s="384"/>
      <c r="HGE20" s="384"/>
      <c r="HGF20" s="384"/>
      <c r="HGG20" s="384"/>
      <c r="HGH20" s="384"/>
      <c r="HGI20" s="384"/>
      <c r="HGJ20" s="384"/>
      <c r="HGK20" s="384"/>
      <c r="HGL20" s="384"/>
      <c r="HGM20" s="384"/>
      <c r="HGN20" s="384"/>
      <c r="HGO20" s="384"/>
      <c r="HGP20" s="384"/>
      <c r="HGQ20" s="384"/>
      <c r="HGR20" s="384"/>
      <c r="HGS20" s="384"/>
      <c r="HGT20" s="384"/>
      <c r="HGU20" s="384"/>
      <c r="HGV20" s="384"/>
      <c r="HGW20" s="384"/>
      <c r="HGX20" s="384"/>
      <c r="HGY20" s="384"/>
      <c r="HGZ20" s="384"/>
      <c r="HHA20" s="384"/>
      <c r="HHB20" s="384"/>
      <c r="HHC20" s="384"/>
      <c r="HHD20" s="384"/>
      <c r="HHE20" s="384"/>
      <c r="HHF20" s="384"/>
      <c r="HHG20" s="384"/>
      <c r="HHH20" s="384"/>
      <c r="HHI20" s="384"/>
      <c r="HHJ20" s="384"/>
      <c r="HHK20" s="384"/>
      <c r="HHL20" s="384"/>
      <c r="HHM20" s="384"/>
      <c r="HHN20" s="384"/>
      <c r="HHO20" s="384"/>
      <c r="HHP20" s="384"/>
      <c r="HHQ20" s="384"/>
      <c r="HHR20" s="384"/>
      <c r="HHS20" s="384"/>
      <c r="HHT20" s="384"/>
      <c r="HHU20" s="384"/>
      <c r="HHV20" s="384"/>
      <c r="HHW20" s="384"/>
      <c r="HHX20" s="384"/>
      <c r="HHY20" s="384"/>
      <c r="HHZ20" s="384"/>
      <c r="HIA20" s="384"/>
      <c r="HIB20" s="384"/>
      <c r="HIC20" s="384"/>
      <c r="HID20" s="384"/>
      <c r="HIE20" s="384"/>
      <c r="HIF20" s="384"/>
      <c r="HIG20" s="384"/>
      <c r="HIH20" s="384"/>
      <c r="HII20" s="384"/>
      <c r="HIJ20" s="384"/>
      <c r="HIK20" s="384"/>
      <c r="HIL20" s="384"/>
      <c r="HIM20" s="384"/>
      <c r="HIN20" s="384"/>
      <c r="HIO20" s="384"/>
      <c r="HIP20" s="384"/>
      <c r="HIQ20" s="384"/>
      <c r="HIR20" s="384"/>
      <c r="HIS20" s="384"/>
      <c r="HIT20" s="384"/>
      <c r="HIU20" s="384"/>
      <c r="HIV20" s="384"/>
      <c r="HIW20" s="384"/>
      <c r="HIX20" s="384"/>
      <c r="HIY20" s="384"/>
      <c r="HIZ20" s="384"/>
      <c r="HJA20" s="384"/>
      <c r="HJB20" s="384"/>
      <c r="HJC20" s="384"/>
      <c r="HJD20" s="384"/>
      <c r="HJE20" s="384"/>
      <c r="HJF20" s="384"/>
      <c r="HJG20" s="384"/>
      <c r="HJH20" s="384"/>
      <c r="HJI20" s="384"/>
      <c r="HJJ20" s="384"/>
      <c r="HJK20" s="384"/>
      <c r="HJL20" s="384"/>
      <c r="HJM20" s="384"/>
      <c r="HJN20" s="384"/>
      <c r="HJO20" s="384"/>
      <c r="HJP20" s="384"/>
      <c r="HJQ20" s="384"/>
      <c r="HJR20" s="384"/>
      <c r="HJS20" s="384"/>
      <c r="HJT20" s="384"/>
      <c r="HJU20" s="384"/>
      <c r="HJV20" s="384"/>
      <c r="HJW20" s="384"/>
      <c r="HJX20" s="384"/>
      <c r="HJY20" s="384"/>
      <c r="HJZ20" s="384"/>
      <c r="HKA20" s="384"/>
      <c r="HKB20" s="384"/>
      <c r="HKC20" s="384"/>
      <c r="HKD20" s="384"/>
      <c r="HKE20" s="384"/>
      <c r="HKF20" s="384"/>
      <c r="HKG20" s="384"/>
      <c r="HKH20" s="384"/>
      <c r="HKI20" s="384"/>
      <c r="HKJ20" s="384"/>
      <c r="HKK20" s="384"/>
      <c r="HKL20" s="384"/>
      <c r="HKM20" s="384"/>
      <c r="HKN20" s="384"/>
      <c r="HKO20" s="384"/>
      <c r="HKP20" s="384"/>
      <c r="HKQ20" s="384"/>
      <c r="HKR20" s="384"/>
      <c r="HKS20" s="384"/>
      <c r="HKT20" s="384"/>
      <c r="HKU20" s="384"/>
      <c r="HKV20" s="384"/>
      <c r="HKW20" s="384"/>
      <c r="HKX20" s="384"/>
      <c r="HKY20" s="384"/>
      <c r="HKZ20" s="384"/>
      <c r="HLA20" s="384"/>
      <c r="HLB20" s="384"/>
      <c r="HLC20" s="384"/>
      <c r="HLD20" s="384"/>
      <c r="HLE20" s="384"/>
      <c r="HLF20" s="384"/>
      <c r="HLG20" s="384"/>
      <c r="HLH20" s="384"/>
      <c r="HLI20" s="384"/>
      <c r="HLJ20" s="384"/>
      <c r="HLK20" s="384"/>
      <c r="HLL20" s="384"/>
      <c r="HLM20" s="384"/>
      <c r="HLN20" s="384"/>
      <c r="HLO20" s="384"/>
      <c r="HLP20" s="384"/>
      <c r="HLQ20" s="384"/>
      <c r="HLR20" s="384"/>
      <c r="HLS20" s="384"/>
      <c r="HLT20" s="384"/>
      <c r="HLU20" s="384"/>
      <c r="HLV20" s="384"/>
      <c r="HLW20" s="384"/>
      <c r="HLX20" s="384"/>
      <c r="HLY20" s="384"/>
      <c r="HLZ20" s="384"/>
      <c r="HMA20" s="384"/>
      <c r="HMB20" s="384"/>
      <c r="HMC20" s="384"/>
      <c r="HMD20" s="384"/>
      <c r="HME20" s="384"/>
      <c r="HMF20" s="384"/>
      <c r="HMG20" s="384"/>
      <c r="HMH20" s="384"/>
      <c r="HMI20" s="384"/>
      <c r="HMJ20" s="384"/>
      <c r="HMK20" s="384"/>
      <c r="HML20" s="384"/>
      <c r="HMM20" s="384"/>
      <c r="HMN20" s="384"/>
      <c r="HMO20" s="384"/>
      <c r="HMP20" s="384"/>
      <c r="HMQ20" s="384"/>
      <c r="HMR20" s="384"/>
      <c r="HMS20" s="384"/>
      <c r="HMT20" s="384"/>
      <c r="HMU20" s="384"/>
      <c r="HMV20" s="384"/>
      <c r="HMW20" s="384"/>
      <c r="HMX20" s="384"/>
      <c r="HMY20" s="384"/>
      <c r="HMZ20" s="384"/>
      <c r="HNA20" s="384"/>
      <c r="HNB20" s="384"/>
      <c r="HNC20" s="384"/>
      <c r="HND20" s="384"/>
      <c r="HNE20" s="384"/>
      <c r="HNF20" s="384"/>
      <c r="HNG20" s="384"/>
      <c r="HNH20" s="384"/>
      <c r="HNI20" s="384"/>
      <c r="HNJ20" s="384"/>
      <c r="HNK20" s="384"/>
      <c r="HNL20" s="384"/>
      <c r="HNM20" s="384"/>
      <c r="HNN20" s="384"/>
      <c r="HNO20" s="384"/>
      <c r="HNP20" s="384"/>
      <c r="HNQ20" s="384"/>
      <c r="HNR20" s="384"/>
      <c r="HNS20" s="384"/>
      <c r="HNT20" s="384"/>
      <c r="HNU20" s="384"/>
      <c r="HNV20" s="384"/>
      <c r="HNW20" s="384"/>
      <c r="HNX20" s="384"/>
      <c r="HNY20" s="384"/>
      <c r="HNZ20" s="384"/>
      <c r="HOA20" s="384"/>
      <c r="HOB20" s="384"/>
      <c r="HOC20" s="384"/>
      <c r="HOD20" s="384"/>
      <c r="HOE20" s="384"/>
      <c r="HOF20" s="384"/>
      <c r="HOG20" s="384"/>
      <c r="HOH20" s="384"/>
      <c r="HOI20" s="384"/>
      <c r="HOJ20" s="384"/>
      <c r="HOK20" s="384"/>
      <c r="HOL20" s="384"/>
      <c r="HOM20" s="384"/>
      <c r="HON20" s="384"/>
      <c r="HOO20" s="384"/>
      <c r="HOP20" s="384"/>
      <c r="HOQ20" s="384"/>
      <c r="HOR20" s="384"/>
      <c r="HOS20" s="384"/>
      <c r="HOT20" s="384"/>
      <c r="HOU20" s="384"/>
      <c r="HOV20" s="384"/>
      <c r="HOW20" s="384"/>
      <c r="HOX20" s="384"/>
      <c r="HOY20" s="384"/>
      <c r="HOZ20" s="384"/>
      <c r="HPA20" s="384"/>
      <c r="HPB20" s="384"/>
      <c r="HPC20" s="384"/>
      <c r="HPD20" s="384"/>
      <c r="HPE20" s="384"/>
      <c r="HPF20" s="384"/>
      <c r="HPG20" s="384"/>
      <c r="HPH20" s="384"/>
      <c r="HPI20" s="384"/>
      <c r="HPJ20" s="384"/>
      <c r="HPK20" s="384"/>
      <c r="HPL20" s="384"/>
      <c r="HPM20" s="384"/>
      <c r="HPN20" s="384"/>
      <c r="HPO20" s="384"/>
      <c r="HPP20" s="384"/>
      <c r="HPQ20" s="384"/>
      <c r="HPR20" s="384"/>
      <c r="HPS20" s="384"/>
      <c r="HPT20" s="384"/>
      <c r="HPU20" s="384"/>
      <c r="HPV20" s="384"/>
      <c r="HPW20" s="384"/>
      <c r="HPX20" s="384"/>
      <c r="HPY20" s="384"/>
      <c r="HPZ20" s="384"/>
      <c r="HQA20" s="384"/>
      <c r="HQB20" s="384"/>
      <c r="HQC20" s="384"/>
      <c r="HQD20" s="384"/>
      <c r="HQE20" s="384"/>
      <c r="HQF20" s="384"/>
      <c r="HQG20" s="384"/>
      <c r="HQH20" s="384"/>
      <c r="HQI20" s="384"/>
      <c r="HQJ20" s="384"/>
      <c r="HQK20" s="384"/>
      <c r="HQL20" s="384"/>
      <c r="HQM20" s="384"/>
      <c r="HQN20" s="384"/>
      <c r="HQO20" s="384"/>
      <c r="HQP20" s="384"/>
      <c r="HQQ20" s="384"/>
      <c r="HQR20" s="384"/>
      <c r="HQS20" s="384"/>
      <c r="HQT20" s="384"/>
      <c r="HQU20" s="384"/>
      <c r="HQV20" s="384"/>
      <c r="HQW20" s="384"/>
      <c r="HQX20" s="384"/>
      <c r="HQY20" s="384"/>
      <c r="HQZ20" s="384"/>
      <c r="HRA20" s="384"/>
      <c r="HRB20" s="384"/>
      <c r="HRC20" s="384"/>
      <c r="HRD20" s="384"/>
      <c r="HRE20" s="384"/>
      <c r="HRF20" s="384"/>
      <c r="HRG20" s="384"/>
      <c r="HRH20" s="384"/>
      <c r="HRI20" s="384"/>
      <c r="HRJ20" s="384"/>
      <c r="HRK20" s="384"/>
      <c r="HRL20" s="384"/>
      <c r="HRM20" s="384"/>
      <c r="HRN20" s="384"/>
      <c r="HRO20" s="384"/>
      <c r="HRP20" s="384"/>
      <c r="HRQ20" s="384"/>
      <c r="HRR20" s="384"/>
      <c r="HRS20" s="384"/>
      <c r="HRT20" s="384"/>
      <c r="HRU20" s="384"/>
      <c r="HRV20" s="384"/>
      <c r="HRW20" s="384"/>
      <c r="HRX20" s="384"/>
      <c r="HRY20" s="384"/>
      <c r="HRZ20" s="384"/>
      <c r="HSA20" s="384"/>
      <c r="HSB20" s="384"/>
      <c r="HSC20" s="384"/>
      <c r="HSD20" s="384"/>
      <c r="HSE20" s="384"/>
      <c r="HSF20" s="384"/>
      <c r="HSG20" s="384"/>
      <c r="HSH20" s="384"/>
      <c r="HSI20" s="384"/>
      <c r="HSJ20" s="384"/>
      <c r="HSK20" s="384"/>
      <c r="HSL20" s="384"/>
      <c r="HSM20" s="384"/>
      <c r="HSN20" s="384"/>
      <c r="HSO20" s="384"/>
      <c r="HSP20" s="384"/>
      <c r="HSQ20" s="384"/>
      <c r="HSR20" s="384"/>
      <c r="HSS20" s="384"/>
      <c r="HST20" s="384"/>
      <c r="HSU20" s="384"/>
      <c r="HSV20" s="384"/>
      <c r="HSW20" s="384"/>
      <c r="HSX20" s="384"/>
      <c r="HSY20" s="384"/>
      <c r="HSZ20" s="384"/>
      <c r="HTA20" s="384"/>
      <c r="HTB20" s="384"/>
      <c r="HTC20" s="384"/>
      <c r="HTD20" s="384"/>
      <c r="HTE20" s="384"/>
      <c r="HTF20" s="384"/>
      <c r="HTG20" s="384"/>
      <c r="HTH20" s="384"/>
      <c r="HTI20" s="384"/>
      <c r="HTJ20" s="384"/>
      <c r="HTK20" s="384"/>
      <c r="HTL20" s="384"/>
      <c r="HTM20" s="384"/>
      <c r="HTN20" s="384"/>
      <c r="HTO20" s="384"/>
      <c r="HTP20" s="384"/>
      <c r="HTQ20" s="384"/>
      <c r="HTR20" s="384"/>
      <c r="HTS20" s="384"/>
      <c r="HTT20" s="384"/>
      <c r="HTU20" s="384"/>
      <c r="HTV20" s="384"/>
      <c r="HTW20" s="384"/>
      <c r="HTX20" s="384"/>
      <c r="HTY20" s="384"/>
      <c r="HTZ20" s="384"/>
      <c r="HUA20" s="384"/>
      <c r="HUB20" s="384"/>
      <c r="HUC20" s="384"/>
      <c r="HUD20" s="384"/>
      <c r="HUE20" s="384"/>
      <c r="HUF20" s="384"/>
      <c r="HUG20" s="384"/>
      <c r="HUH20" s="384"/>
      <c r="HUI20" s="384"/>
      <c r="HUJ20" s="384"/>
      <c r="HUK20" s="384"/>
      <c r="HUL20" s="384"/>
      <c r="HUM20" s="384"/>
      <c r="HUN20" s="384"/>
      <c r="HUO20" s="384"/>
      <c r="HUP20" s="384"/>
      <c r="HUQ20" s="384"/>
      <c r="HUR20" s="384"/>
      <c r="HUS20" s="384"/>
      <c r="HUT20" s="384"/>
      <c r="HUU20" s="384"/>
      <c r="HUV20" s="384"/>
      <c r="HUW20" s="384"/>
      <c r="HUX20" s="384"/>
      <c r="HUY20" s="384"/>
      <c r="HUZ20" s="384"/>
      <c r="HVA20" s="384"/>
      <c r="HVB20" s="384"/>
      <c r="HVC20" s="384"/>
      <c r="HVD20" s="384"/>
      <c r="HVE20" s="384"/>
      <c r="HVF20" s="384"/>
      <c r="HVG20" s="384"/>
      <c r="HVH20" s="384"/>
      <c r="HVI20" s="384"/>
      <c r="HVJ20" s="384"/>
      <c r="HVK20" s="384"/>
      <c r="HVL20" s="384"/>
      <c r="HVM20" s="384"/>
      <c r="HVN20" s="384"/>
      <c r="HVO20" s="384"/>
      <c r="HVP20" s="384"/>
      <c r="HVQ20" s="384"/>
      <c r="HVR20" s="384"/>
      <c r="HVS20" s="384"/>
      <c r="HVT20" s="384"/>
      <c r="HVU20" s="384"/>
      <c r="HVV20" s="384"/>
      <c r="HVW20" s="384"/>
      <c r="HVX20" s="384"/>
      <c r="HVY20" s="384"/>
      <c r="HVZ20" s="384"/>
      <c r="HWA20" s="384"/>
      <c r="HWB20" s="384"/>
      <c r="HWC20" s="384"/>
      <c r="HWD20" s="384"/>
      <c r="HWE20" s="384"/>
      <c r="HWF20" s="384"/>
      <c r="HWG20" s="384"/>
      <c r="HWH20" s="384"/>
      <c r="HWI20" s="384"/>
      <c r="HWJ20" s="384"/>
      <c r="HWK20" s="384"/>
      <c r="HWL20" s="384"/>
      <c r="HWM20" s="384"/>
      <c r="HWN20" s="384"/>
      <c r="HWO20" s="384"/>
      <c r="HWP20" s="384"/>
      <c r="HWQ20" s="384"/>
      <c r="HWR20" s="384"/>
      <c r="HWS20" s="384"/>
      <c r="HWT20" s="384"/>
      <c r="HWU20" s="384"/>
      <c r="HWV20" s="384"/>
      <c r="HWW20" s="384"/>
      <c r="HWX20" s="384"/>
      <c r="HWY20" s="384"/>
      <c r="HWZ20" s="384"/>
      <c r="HXA20" s="384"/>
      <c r="HXB20" s="384"/>
      <c r="HXC20" s="384"/>
      <c r="HXD20" s="384"/>
      <c r="HXE20" s="384"/>
      <c r="HXF20" s="384"/>
      <c r="HXG20" s="384"/>
      <c r="HXH20" s="384"/>
      <c r="HXI20" s="384"/>
      <c r="HXJ20" s="384"/>
      <c r="HXK20" s="384"/>
      <c r="HXL20" s="384"/>
      <c r="HXM20" s="384"/>
      <c r="HXN20" s="384"/>
      <c r="HXO20" s="384"/>
      <c r="HXP20" s="384"/>
      <c r="HXQ20" s="384"/>
      <c r="HXR20" s="384"/>
      <c r="HXS20" s="384"/>
      <c r="HXT20" s="384"/>
      <c r="HXU20" s="384"/>
      <c r="HXV20" s="384"/>
      <c r="HXW20" s="384"/>
      <c r="HXX20" s="384"/>
      <c r="HXY20" s="384"/>
      <c r="HXZ20" s="384"/>
      <c r="HYA20" s="384"/>
      <c r="HYB20" s="384"/>
      <c r="HYC20" s="384"/>
      <c r="HYD20" s="384"/>
      <c r="HYE20" s="384"/>
      <c r="HYF20" s="384"/>
      <c r="HYG20" s="384"/>
      <c r="HYH20" s="384"/>
      <c r="HYI20" s="384"/>
      <c r="HYJ20" s="384"/>
      <c r="HYK20" s="384"/>
      <c r="HYL20" s="384"/>
      <c r="HYM20" s="384"/>
      <c r="HYN20" s="384"/>
      <c r="HYO20" s="384"/>
      <c r="HYP20" s="384"/>
      <c r="HYQ20" s="384"/>
      <c r="HYR20" s="384"/>
      <c r="HYS20" s="384"/>
      <c r="HYT20" s="384"/>
      <c r="HYU20" s="384"/>
      <c r="HYV20" s="384"/>
      <c r="HYW20" s="384"/>
      <c r="HYX20" s="384"/>
      <c r="HYY20" s="384"/>
      <c r="HYZ20" s="384"/>
      <c r="HZA20" s="384"/>
      <c r="HZB20" s="384"/>
      <c r="HZC20" s="384"/>
      <c r="HZD20" s="384"/>
      <c r="HZE20" s="384"/>
      <c r="HZF20" s="384"/>
      <c r="HZG20" s="384"/>
      <c r="HZH20" s="384"/>
      <c r="HZI20" s="384"/>
      <c r="HZJ20" s="384"/>
      <c r="HZK20" s="384"/>
      <c r="HZL20" s="384"/>
      <c r="HZM20" s="384"/>
      <c r="HZN20" s="384"/>
      <c r="HZO20" s="384"/>
      <c r="HZP20" s="384"/>
      <c r="HZQ20" s="384"/>
      <c r="HZR20" s="384"/>
      <c r="HZS20" s="384"/>
      <c r="HZT20" s="384"/>
      <c r="HZU20" s="384"/>
      <c r="HZV20" s="384"/>
      <c r="HZW20" s="384"/>
      <c r="HZX20" s="384"/>
      <c r="HZY20" s="384"/>
      <c r="HZZ20" s="384"/>
      <c r="IAA20" s="384"/>
      <c r="IAB20" s="384"/>
      <c r="IAC20" s="384"/>
      <c r="IAD20" s="384"/>
      <c r="IAE20" s="384"/>
      <c r="IAF20" s="384"/>
      <c r="IAG20" s="384"/>
      <c r="IAH20" s="384"/>
      <c r="IAI20" s="384"/>
      <c r="IAJ20" s="384"/>
      <c r="IAK20" s="384"/>
      <c r="IAL20" s="384"/>
      <c r="IAM20" s="384"/>
      <c r="IAN20" s="384"/>
      <c r="IAO20" s="384"/>
      <c r="IAP20" s="384"/>
      <c r="IAQ20" s="384"/>
      <c r="IAR20" s="384"/>
      <c r="IAS20" s="384"/>
      <c r="IAT20" s="384"/>
      <c r="IAU20" s="384"/>
      <c r="IAV20" s="384"/>
      <c r="IAW20" s="384"/>
      <c r="IAX20" s="384"/>
      <c r="IAY20" s="384"/>
      <c r="IAZ20" s="384"/>
      <c r="IBA20" s="384"/>
      <c r="IBB20" s="384"/>
      <c r="IBC20" s="384"/>
      <c r="IBD20" s="384"/>
      <c r="IBE20" s="384"/>
      <c r="IBF20" s="384"/>
      <c r="IBG20" s="384"/>
      <c r="IBH20" s="384"/>
      <c r="IBI20" s="384"/>
      <c r="IBJ20" s="384"/>
      <c r="IBK20" s="384"/>
      <c r="IBL20" s="384"/>
      <c r="IBM20" s="384"/>
      <c r="IBN20" s="384"/>
      <c r="IBO20" s="384"/>
      <c r="IBP20" s="384"/>
      <c r="IBQ20" s="384"/>
      <c r="IBR20" s="384"/>
      <c r="IBS20" s="384"/>
      <c r="IBT20" s="384"/>
      <c r="IBU20" s="384"/>
      <c r="IBV20" s="384"/>
      <c r="IBW20" s="384"/>
      <c r="IBX20" s="384"/>
      <c r="IBY20" s="384"/>
      <c r="IBZ20" s="384"/>
      <c r="ICA20" s="384"/>
      <c r="ICB20" s="384"/>
      <c r="ICC20" s="384"/>
      <c r="ICD20" s="384"/>
      <c r="ICE20" s="384"/>
      <c r="ICF20" s="384"/>
      <c r="ICG20" s="384"/>
      <c r="ICH20" s="384"/>
      <c r="ICI20" s="384"/>
      <c r="ICJ20" s="384"/>
      <c r="ICK20" s="384"/>
      <c r="ICL20" s="384"/>
      <c r="ICM20" s="384"/>
      <c r="ICN20" s="384"/>
      <c r="ICO20" s="384"/>
      <c r="ICP20" s="384"/>
      <c r="ICQ20" s="384"/>
      <c r="ICR20" s="384"/>
      <c r="ICS20" s="384"/>
      <c r="ICT20" s="384"/>
      <c r="ICU20" s="384"/>
      <c r="ICV20" s="384"/>
      <c r="ICW20" s="384"/>
      <c r="ICX20" s="384"/>
      <c r="ICY20" s="384"/>
      <c r="ICZ20" s="384"/>
      <c r="IDA20" s="384"/>
      <c r="IDB20" s="384"/>
      <c r="IDC20" s="384"/>
      <c r="IDD20" s="384"/>
      <c r="IDE20" s="384"/>
      <c r="IDF20" s="384"/>
      <c r="IDG20" s="384"/>
      <c r="IDH20" s="384"/>
      <c r="IDI20" s="384"/>
      <c r="IDJ20" s="384"/>
      <c r="IDK20" s="384"/>
      <c r="IDL20" s="384"/>
      <c r="IDM20" s="384"/>
      <c r="IDN20" s="384"/>
      <c r="IDO20" s="384"/>
      <c r="IDP20" s="384"/>
      <c r="IDQ20" s="384"/>
      <c r="IDR20" s="384"/>
      <c r="IDS20" s="384"/>
      <c r="IDT20" s="384"/>
      <c r="IDU20" s="384"/>
      <c r="IDV20" s="384"/>
      <c r="IDW20" s="384"/>
      <c r="IDX20" s="384"/>
      <c r="IDY20" s="384"/>
      <c r="IDZ20" s="384"/>
      <c r="IEA20" s="384"/>
      <c r="IEB20" s="384"/>
      <c r="IEC20" s="384"/>
      <c r="IED20" s="384"/>
      <c r="IEE20" s="384"/>
      <c r="IEF20" s="384"/>
      <c r="IEG20" s="384"/>
      <c r="IEH20" s="384"/>
      <c r="IEI20" s="384"/>
      <c r="IEJ20" s="384"/>
      <c r="IEK20" s="384"/>
      <c r="IEL20" s="384"/>
      <c r="IEM20" s="384"/>
      <c r="IEN20" s="384"/>
      <c r="IEO20" s="384"/>
      <c r="IEP20" s="384"/>
      <c r="IEQ20" s="384"/>
      <c r="IER20" s="384"/>
      <c r="IES20" s="384"/>
      <c r="IET20" s="384"/>
      <c r="IEU20" s="384"/>
      <c r="IEV20" s="384"/>
      <c r="IEW20" s="384"/>
      <c r="IEX20" s="384"/>
      <c r="IEY20" s="384"/>
      <c r="IEZ20" s="384"/>
      <c r="IFA20" s="384"/>
      <c r="IFB20" s="384"/>
      <c r="IFC20" s="384"/>
      <c r="IFD20" s="384"/>
      <c r="IFE20" s="384"/>
      <c r="IFF20" s="384"/>
      <c r="IFG20" s="384"/>
      <c r="IFH20" s="384"/>
      <c r="IFI20" s="384"/>
      <c r="IFJ20" s="384"/>
      <c r="IFK20" s="384"/>
      <c r="IFL20" s="384"/>
      <c r="IFM20" s="384"/>
      <c r="IFN20" s="384"/>
      <c r="IFO20" s="384"/>
      <c r="IFP20" s="384"/>
      <c r="IFQ20" s="384"/>
      <c r="IFR20" s="384"/>
      <c r="IFS20" s="384"/>
      <c r="IFT20" s="384"/>
      <c r="IFU20" s="384"/>
      <c r="IFV20" s="384"/>
      <c r="IFW20" s="384"/>
      <c r="IFX20" s="384"/>
      <c r="IFY20" s="384"/>
      <c r="IFZ20" s="384"/>
      <c r="IGA20" s="384"/>
      <c r="IGB20" s="384"/>
      <c r="IGC20" s="384"/>
      <c r="IGD20" s="384"/>
      <c r="IGE20" s="384"/>
      <c r="IGF20" s="384"/>
      <c r="IGG20" s="384"/>
      <c r="IGH20" s="384"/>
      <c r="IGI20" s="384"/>
      <c r="IGJ20" s="384"/>
      <c r="IGK20" s="384"/>
      <c r="IGL20" s="384"/>
      <c r="IGM20" s="384"/>
      <c r="IGN20" s="384"/>
      <c r="IGO20" s="384"/>
      <c r="IGP20" s="384"/>
      <c r="IGQ20" s="384"/>
      <c r="IGR20" s="384"/>
      <c r="IGS20" s="384"/>
      <c r="IGT20" s="384"/>
      <c r="IGU20" s="384"/>
      <c r="IGV20" s="384"/>
      <c r="IGW20" s="384"/>
      <c r="IGX20" s="384"/>
      <c r="IGY20" s="384"/>
      <c r="IGZ20" s="384"/>
      <c r="IHA20" s="384"/>
      <c r="IHB20" s="384"/>
      <c r="IHC20" s="384"/>
      <c r="IHD20" s="384"/>
      <c r="IHE20" s="384"/>
      <c r="IHF20" s="384"/>
      <c r="IHG20" s="384"/>
      <c r="IHH20" s="384"/>
      <c r="IHI20" s="384"/>
      <c r="IHJ20" s="384"/>
      <c r="IHK20" s="384"/>
      <c r="IHL20" s="384"/>
      <c r="IHM20" s="384"/>
      <c r="IHN20" s="384"/>
      <c r="IHO20" s="384"/>
      <c r="IHP20" s="384"/>
      <c r="IHQ20" s="384"/>
      <c r="IHR20" s="384"/>
      <c r="IHS20" s="384"/>
      <c r="IHT20" s="384"/>
      <c r="IHU20" s="384"/>
      <c r="IHV20" s="384"/>
      <c r="IHW20" s="384"/>
      <c r="IHX20" s="384"/>
      <c r="IHY20" s="384"/>
      <c r="IHZ20" s="384"/>
      <c r="IIA20" s="384"/>
      <c r="IIB20" s="384"/>
      <c r="IIC20" s="384"/>
      <c r="IID20" s="384"/>
      <c r="IIE20" s="384"/>
      <c r="IIF20" s="384"/>
      <c r="IIG20" s="384"/>
      <c r="IIH20" s="384"/>
      <c r="III20" s="384"/>
      <c r="IIJ20" s="384"/>
      <c r="IIK20" s="384"/>
      <c r="IIL20" s="384"/>
      <c r="IIM20" s="384"/>
      <c r="IIN20" s="384"/>
      <c r="IIO20" s="384"/>
      <c r="IIP20" s="384"/>
      <c r="IIQ20" s="384"/>
      <c r="IIR20" s="384"/>
      <c r="IIS20" s="384"/>
      <c r="IIT20" s="384"/>
      <c r="IIU20" s="384"/>
      <c r="IIV20" s="384"/>
      <c r="IIW20" s="384"/>
      <c r="IIX20" s="384"/>
      <c r="IIY20" s="384"/>
      <c r="IIZ20" s="384"/>
      <c r="IJA20" s="384"/>
      <c r="IJB20" s="384"/>
      <c r="IJC20" s="384"/>
      <c r="IJD20" s="384"/>
      <c r="IJE20" s="384"/>
      <c r="IJF20" s="384"/>
      <c r="IJG20" s="384"/>
      <c r="IJH20" s="384"/>
      <c r="IJI20" s="384"/>
      <c r="IJJ20" s="384"/>
      <c r="IJK20" s="384"/>
      <c r="IJL20" s="384"/>
      <c r="IJM20" s="384"/>
      <c r="IJN20" s="384"/>
      <c r="IJO20" s="384"/>
      <c r="IJP20" s="384"/>
      <c r="IJQ20" s="384"/>
      <c r="IJR20" s="384"/>
      <c r="IJS20" s="384"/>
      <c r="IJT20" s="384"/>
      <c r="IJU20" s="384"/>
      <c r="IJV20" s="384"/>
      <c r="IJW20" s="384"/>
      <c r="IJX20" s="384"/>
      <c r="IJY20" s="384"/>
      <c r="IJZ20" s="384"/>
      <c r="IKA20" s="384"/>
      <c r="IKB20" s="384"/>
      <c r="IKC20" s="384"/>
      <c r="IKD20" s="384"/>
      <c r="IKE20" s="384"/>
      <c r="IKF20" s="384"/>
      <c r="IKG20" s="384"/>
      <c r="IKH20" s="384"/>
      <c r="IKI20" s="384"/>
      <c r="IKJ20" s="384"/>
      <c r="IKK20" s="384"/>
      <c r="IKL20" s="384"/>
      <c r="IKM20" s="384"/>
      <c r="IKN20" s="384"/>
      <c r="IKO20" s="384"/>
      <c r="IKP20" s="384"/>
      <c r="IKQ20" s="384"/>
      <c r="IKR20" s="384"/>
      <c r="IKS20" s="384"/>
      <c r="IKT20" s="384"/>
      <c r="IKU20" s="384"/>
      <c r="IKV20" s="384"/>
      <c r="IKW20" s="384"/>
      <c r="IKX20" s="384"/>
      <c r="IKY20" s="384"/>
      <c r="IKZ20" s="384"/>
      <c r="ILA20" s="384"/>
      <c r="ILB20" s="384"/>
      <c r="ILC20" s="384"/>
      <c r="ILD20" s="384"/>
      <c r="ILE20" s="384"/>
      <c r="ILF20" s="384"/>
      <c r="ILG20" s="384"/>
      <c r="ILH20" s="384"/>
      <c r="ILI20" s="384"/>
      <c r="ILJ20" s="384"/>
      <c r="ILK20" s="384"/>
      <c r="ILL20" s="384"/>
      <c r="ILM20" s="384"/>
      <c r="ILN20" s="384"/>
      <c r="ILO20" s="384"/>
      <c r="ILP20" s="384"/>
      <c r="ILQ20" s="384"/>
      <c r="ILR20" s="384"/>
      <c r="ILS20" s="384"/>
      <c r="ILT20" s="384"/>
      <c r="ILU20" s="384"/>
      <c r="ILV20" s="384"/>
      <c r="ILW20" s="384"/>
      <c r="ILX20" s="384"/>
      <c r="ILY20" s="384"/>
      <c r="ILZ20" s="384"/>
      <c r="IMA20" s="384"/>
      <c r="IMB20" s="384"/>
      <c r="IMC20" s="384"/>
      <c r="IMD20" s="384"/>
      <c r="IME20" s="384"/>
      <c r="IMF20" s="384"/>
      <c r="IMG20" s="384"/>
      <c r="IMH20" s="384"/>
      <c r="IMI20" s="384"/>
      <c r="IMJ20" s="384"/>
      <c r="IMK20" s="384"/>
      <c r="IML20" s="384"/>
      <c r="IMM20" s="384"/>
      <c r="IMN20" s="384"/>
      <c r="IMO20" s="384"/>
      <c r="IMP20" s="384"/>
      <c r="IMQ20" s="384"/>
      <c r="IMR20" s="384"/>
      <c r="IMS20" s="384"/>
      <c r="IMT20" s="384"/>
      <c r="IMU20" s="384"/>
      <c r="IMV20" s="384"/>
      <c r="IMW20" s="384"/>
      <c r="IMX20" s="384"/>
      <c r="IMY20" s="384"/>
      <c r="IMZ20" s="384"/>
      <c r="INA20" s="384"/>
      <c r="INB20" s="384"/>
      <c r="INC20" s="384"/>
      <c r="IND20" s="384"/>
      <c r="INE20" s="384"/>
      <c r="INF20" s="384"/>
      <c r="ING20" s="384"/>
      <c r="INH20" s="384"/>
      <c r="INI20" s="384"/>
      <c r="INJ20" s="384"/>
      <c r="INK20" s="384"/>
      <c r="INL20" s="384"/>
      <c r="INM20" s="384"/>
      <c r="INN20" s="384"/>
      <c r="INO20" s="384"/>
      <c r="INP20" s="384"/>
      <c r="INQ20" s="384"/>
      <c r="INR20" s="384"/>
      <c r="INS20" s="384"/>
      <c r="INT20" s="384"/>
      <c r="INU20" s="384"/>
      <c r="INV20" s="384"/>
      <c r="INW20" s="384"/>
      <c r="INX20" s="384"/>
      <c r="INY20" s="384"/>
      <c r="INZ20" s="384"/>
      <c r="IOA20" s="384"/>
      <c r="IOB20" s="384"/>
      <c r="IOC20" s="384"/>
      <c r="IOD20" s="384"/>
      <c r="IOE20" s="384"/>
      <c r="IOF20" s="384"/>
      <c r="IOG20" s="384"/>
      <c r="IOH20" s="384"/>
      <c r="IOI20" s="384"/>
      <c r="IOJ20" s="384"/>
      <c r="IOK20" s="384"/>
      <c r="IOL20" s="384"/>
      <c r="IOM20" s="384"/>
      <c r="ION20" s="384"/>
      <c r="IOO20" s="384"/>
      <c r="IOP20" s="384"/>
      <c r="IOQ20" s="384"/>
      <c r="IOR20" s="384"/>
      <c r="IOS20" s="384"/>
      <c r="IOT20" s="384"/>
      <c r="IOU20" s="384"/>
      <c r="IOV20" s="384"/>
      <c r="IOW20" s="384"/>
      <c r="IOX20" s="384"/>
      <c r="IOY20" s="384"/>
      <c r="IOZ20" s="384"/>
      <c r="IPA20" s="384"/>
      <c r="IPB20" s="384"/>
      <c r="IPC20" s="384"/>
      <c r="IPD20" s="384"/>
      <c r="IPE20" s="384"/>
      <c r="IPF20" s="384"/>
      <c r="IPG20" s="384"/>
      <c r="IPH20" s="384"/>
      <c r="IPI20" s="384"/>
      <c r="IPJ20" s="384"/>
      <c r="IPK20" s="384"/>
      <c r="IPL20" s="384"/>
      <c r="IPM20" s="384"/>
      <c r="IPN20" s="384"/>
      <c r="IPO20" s="384"/>
      <c r="IPP20" s="384"/>
      <c r="IPQ20" s="384"/>
      <c r="IPR20" s="384"/>
      <c r="IPS20" s="384"/>
      <c r="IPT20" s="384"/>
      <c r="IPU20" s="384"/>
      <c r="IPV20" s="384"/>
      <c r="IPW20" s="384"/>
      <c r="IPX20" s="384"/>
      <c r="IPY20" s="384"/>
      <c r="IPZ20" s="384"/>
      <c r="IQA20" s="384"/>
      <c r="IQB20" s="384"/>
      <c r="IQC20" s="384"/>
      <c r="IQD20" s="384"/>
      <c r="IQE20" s="384"/>
      <c r="IQF20" s="384"/>
      <c r="IQG20" s="384"/>
      <c r="IQH20" s="384"/>
      <c r="IQI20" s="384"/>
      <c r="IQJ20" s="384"/>
      <c r="IQK20" s="384"/>
      <c r="IQL20" s="384"/>
      <c r="IQM20" s="384"/>
      <c r="IQN20" s="384"/>
      <c r="IQO20" s="384"/>
      <c r="IQP20" s="384"/>
      <c r="IQQ20" s="384"/>
      <c r="IQR20" s="384"/>
      <c r="IQS20" s="384"/>
      <c r="IQT20" s="384"/>
      <c r="IQU20" s="384"/>
      <c r="IQV20" s="384"/>
      <c r="IQW20" s="384"/>
      <c r="IQX20" s="384"/>
      <c r="IQY20" s="384"/>
      <c r="IQZ20" s="384"/>
      <c r="IRA20" s="384"/>
      <c r="IRB20" s="384"/>
      <c r="IRC20" s="384"/>
      <c r="IRD20" s="384"/>
      <c r="IRE20" s="384"/>
      <c r="IRF20" s="384"/>
      <c r="IRG20" s="384"/>
      <c r="IRH20" s="384"/>
      <c r="IRI20" s="384"/>
      <c r="IRJ20" s="384"/>
      <c r="IRK20" s="384"/>
      <c r="IRL20" s="384"/>
      <c r="IRM20" s="384"/>
      <c r="IRN20" s="384"/>
      <c r="IRO20" s="384"/>
      <c r="IRP20" s="384"/>
      <c r="IRQ20" s="384"/>
      <c r="IRR20" s="384"/>
      <c r="IRS20" s="384"/>
      <c r="IRT20" s="384"/>
      <c r="IRU20" s="384"/>
      <c r="IRV20" s="384"/>
      <c r="IRW20" s="384"/>
      <c r="IRX20" s="384"/>
      <c r="IRY20" s="384"/>
      <c r="IRZ20" s="384"/>
      <c r="ISA20" s="384"/>
      <c r="ISB20" s="384"/>
      <c r="ISC20" s="384"/>
      <c r="ISD20" s="384"/>
      <c r="ISE20" s="384"/>
      <c r="ISF20" s="384"/>
      <c r="ISG20" s="384"/>
      <c r="ISH20" s="384"/>
      <c r="ISI20" s="384"/>
      <c r="ISJ20" s="384"/>
      <c r="ISK20" s="384"/>
      <c r="ISL20" s="384"/>
      <c r="ISM20" s="384"/>
      <c r="ISN20" s="384"/>
      <c r="ISO20" s="384"/>
      <c r="ISP20" s="384"/>
      <c r="ISQ20" s="384"/>
      <c r="ISR20" s="384"/>
      <c r="ISS20" s="384"/>
      <c r="IST20" s="384"/>
      <c r="ISU20" s="384"/>
      <c r="ISV20" s="384"/>
      <c r="ISW20" s="384"/>
      <c r="ISX20" s="384"/>
      <c r="ISY20" s="384"/>
      <c r="ISZ20" s="384"/>
      <c r="ITA20" s="384"/>
      <c r="ITB20" s="384"/>
      <c r="ITC20" s="384"/>
      <c r="ITD20" s="384"/>
      <c r="ITE20" s="384"/>
      <c r="ITF20" s="384"/>
      <c r="ITG20" s="384"/>
      <c r="ITH20" s="384"/>
      <c r="ITI20" s="384"/>
      <c r="ITJ20" s="384"/>
      <c r="ITK20" s="384"/>
      <c r="ITL20" s="384"/>
      <c r="ITM20" s="384"/>
      <c r="ITN20" s="384"/>
      <c r="ITO20" s="384"/>
      <c r="ITP20" s="384"/>
      <c r="ITQ20" s="384"/>
      <c r="ITR20" s="384"/>
      <c r="ITS20" s="384"/>
      <c r="ITT20" s="384"/>
      <c r="ITU20" s="384"/>
      <c r="ITV20" s="384"/>
      <c r="ITW20" s="384"/>
      <c r="ITX20" s="384"/>
      <c r="ITY20" s="384"/>
      <c r="ITZ20" s="384"/>
      <c r="IUA20" s="384"/>
      <c r="IUB20" s="384"/>
      <c r="IUC20" s="384"/>
      <c r="IUD20" s="384"/>
      <c r="IUE20" s="384"/>
      <c r="IUF20" s="384"/>
      <c r="IUG20" s="384"/>
      <c r="IUH20" s="384"/>
      <c r="IUI20" s="384"/>
      <c r="IUJ20" s="384"/>
      <c r="IUK20" s="384"/>
      <c r="IUL20" s="384"/>
      <c r="IUM20" s="384"/>
      <c r="IUN20" s="384"/>
      <c r="IUO20" s="384"/>
      <c r="IUP20" s="384"/>
      <c r="IUQ20" s="384"/>
      <c r="IUR20" s="384"/>
      <c r="IUS20" s="384"/>
      <c r="IUT20" s="384"/>
      <c r="IUU20" s="384"/>
      <c r="IUV20" s="384"/>
      <c r="IUW20" s="384"/>
      <c r="IUX20" s="384"/>
      <c r="IUY20" s="384"/>
      <c r="IUZ20" s="384"/>
      <c r="IVA20" s="384"/>
      <c r="IVB20" s="384"/>
      <c r="IVC20" s="384"/>
      <c r="IVD20" s="384"/>
      <c r="IVE20" s="384"/>
      <c r="IVF20" s="384"/>
      <c r="IVG20" s="384"/>
      <c r="IVH20" s="384"/>
      <c r="IVI20" s="384"/>
      <c r="IVJ20" s="384"/>
      <c r="IVK20" s="384"/>
      <c r="IVL20" s="384"/>
      <c r="IVM20" s="384"/>
      <c r="IVN20" s="384"/>
      <c r="IVO20" s="384"/>
      <c r="IVP20" s="384"/>
      <c r="IVQ20" s="384"/>
      <c r="IVR20" s="384"/>
      <c r="IVS20" s="384"/>
      <c r="IVT20" s="384"/>
      <c r="IVU20" s="384"/>
      <c r="IVV20" s="384"/>
      <c r="IVW20" s="384"/>
      <c r="IVX20" s="384"/>
      <c r="IVY20" s="384"/>
      <c r="IVZ20" s="384"/>
      <c r="IWA20" s="384"/>
      <c r="IWB20" s="384"/>
      <c r="IWC20" s="384"/>
      <c r="IWD20" s="384"/>
      <c r="IWE20" s="384"/>
      <c r="IWF20" s="384"/>
      <c r="IWG20" s="384"/>
      <c r="IWH20" s="384"/>
      <c r="IWI20" s="384"/>
      <c r="IWJ20" s="384"/>
      <c r="IWK20" s="384"/>
      <c r="IWL20" s="384"/>
      <c r="IWM20" s="384"/>
      <c r="IWN20" s="384"/>
      <c r="IWO20" s="384"/>
      <c r="IWP20" s="384"/>
      <c r="IWQ20" s="384"/>
      <c r="IWR20" s="384"/>
      <c r="IWS20" s="384"/>
      <c r="IWT20" s="384"/>
      <c r="IWU20" s="384"/>
      <c r="IWV20" s="384"/>
      <c r="IWW20" s="384"/>
      <c r="IWX20" s="384"/>
      <c r="IWY20" s="384"/>
      <c r="IWZ20" s="384"/>
      <c r="IXA20" s="384"/>
      <c r="IXB20" s="384"/>
      <c r="IXC20" s="384"/>
      <c r="IXD20" s="384"/>
      <c r="IXE20" s="384"/>
      <c r="IXF20" s="384"/>
      <c r="IXG20" s="384"/>
      <c r="IXH20" s="384"/>
      <c r="IXI20" s="384"/>
      <c r="IXJ20" s="384"/>
      <c r="IXK20" s="384"/>
      <c r="IXL20" s="384"/>
      <c r="IXM20" s="384"/>
      <c r="IXN20" s="384"/>
      <c r="IXO20" s="384"/>
      <c r="IXP20" s="384"/>
      <c r="IXQ20" s="384"/>
      <c r="IXR20" s="384"/>
      <c r="IXS20" s="384"/>
      <c r="IXT20" s="384"/>
      <c r="IXU20" s="384"/>
      <c r="IXV20" s="384"/>
      <c r="IXW20" s="384"/>
      <c r="IXX20" s="384"/>
      <c r="IXY20" s="384"/>
      <c r="IXZ20" s="384"/>
      <c r="IYA20" s="384"/>
      <c r="IYB20" s="384"/>
      <c r="IYC20" s="384"/>
      <c r="IYD20" s="384"/>
      <c r="IYE20" s="384"/>
      <c r="IYF20" s="384"/>
      <c r="IYG20" s="384"/>
      <c r="IYH20" s="384"/>
      <c r="IYI20" s="384"/>
      <c r="IYJ20" s="384"/>
      <c r="IYK20" s="384"/>
      <c r="IYL20" s="384"/>
      <c r="IYM20" s="384"/>
      <c r="IYN20" s="384"/>
      <c r="IYO20" s="384"/>
      <c r="IYP20" s="384"/>
      <c r="IYQ20" s="384"/>
      <c r="IYR20" s="384"/>
      <c r="IYS20" s="384"/>
      <c r="IYT20" s="384"/>
      <c r="IYU20" s="384"/>
      <c r="IYV20" s="384"/>
      <c r="IYW20" s="384"/>
      <c r="IYX20" s="384"/>
      <c r="IYY20" s="384"/>
      <c r="IYZ20" s="384"/>
      <c r="IZA20" s="384"/>
      <c r="IZB20" s="384"/>
      <c r="IZC20" s="384"/>
      <c r="IZD20" s="384"/>
      <c r="IZE20" s="384"/>
      <c r="IZF20" s="384"/>
      <c r="IZG20" s="384"/>
      <c r="IZH20" s="384"/>
      <c r="IZI20" s="384"/>
      <c r="IZJ20" s="384"/>
      <c r="IZK20" s="384"/>
      <c r="IZL20" s="384"/>
      <c r="IZM20" s="384"/>
      <c r="IZN20" s="384"/>
      <c r="IZO20" s="384"/>
      <c r="IZP20" s="384"/>
      <c r="IZQ20" s="384"/>
      <c r="IZR20" s="384"/>
      <c r="IZS20" s="384"/>
      <c r="IZT20" s="384"/>
      <c r="IZU20" s="384"/>
      <c r="IZV20" s="384"/>
      <c r="IZW20" s="384"/>
      <c r="IZX20" s="384"/>
      <c r="IZY20" s="384"/>
      <c r="IZZ20" s="384"/>
      <c r="JAA20" s="384"/>
      <c r="JAB20" s="384"/>
      <c r="JAC20" s="384"/>
      <c r="JAD20" s="384"/>
      <c r="JAE20" s="384"/>
      <c r="JAF20" s="384"/>
      <c r="JAG20" s="384"/>
      <c r="JAH20" s="384"/>
      <c r="JAI20" s="384"/>
      <c r="JAJ20" s="384"/>
      <c r="JAK20" s="384"/>
      <c r="JAL20" s="384"/>
      <c r="JAM20" s="384"/>
      <c r="JAN20" s="384"/>
      <c r="JAO20" s="384"/>
      <c r="JAP20" s="384"/>
      <c r="JAQ20" s="384"/>
      <c r="JAR20" s="384"/>
      <c r="JAS20" s="384"/>
      <c r="JAT20" s="384"/>
      <c r="JAU20" s="384"/>
      <c r="JAV20" s="384"/>
      <c r="JAW20" s="384"/>
      <c r="JAX20" s="384"/>
      <c r="JAY20" s="384"/>
      <c r="JAZ20" s="384"/>
      <c r="JBA20" s="384"/>
      <c r="JBB20" s="384"/>
      <c r="JBC20" s="384"/>
      <c r="JBD20" s="384"/>
      <c r="JBE20" s="384"/>
      <c r="JBF20" s="384"/>
      <c r="JBG20" s="384"/>
      <c r="JBH20" s="384"/>
      <c r="JBI20" s="384"/>
      <c r="JBJ20" s="384"/>
      <c r="JBK20" s="384"/>
      <c r="JBL20" s="384"/>
      <c r="JBM20" s="384"/>
      <c r="JBN20" s="384"/>
      <c r="JBO20" s="384"/>
      <c r="JBP20" s="384"/>
      <c r="JBQ20" s="384"/>
      <c r="JBR20" s="384"/>
      <c r="JBS20" s="384"/>
      <c r="JBT20" s="384"/>
      <c r="JBU20" s="384"/>
      <c r="JBV20" s="384"/>
      <c r="JBW20" s="384"/>
      <c r="JBX20" s="384"/>
      <c r="JBY20" s="384"/>
      <c r="JBZ20" s="384"/>
      <c r="JCA20" s="384"/>
      <c r="JCB20" s="384"/>
      <c r="JCC20" s="384"/>
      <c r="JCD20" s="384"/>
      <c r="JCE20" s="384"/>
      <c r="JCF20" s="384"/>
      <c r="JCG20" s="384"/>
      <c r="JCH20" s="384"/>
      <c r="JCI20" s="384"/>
      <c r="JCJ20" s="384"/>
      <c r="JCK20" s="384"/>
      <c r="JCL20" s="384"/>
      <c r="JCM20" s="384"/>
      <c r="JCN20" s="384"/>
      <c r="JCO20" s="384"/>
      <c r="JCP20" s="384"/>
      <c r="JCQ20" s="384"/>
      <c r="JCR20" s="384"/>
      <c r="JCS20" s="384"/>
      <c r="JCT20" s="384"/>
      <c r="JCU20" s="384"/>
      <c r="JCV20" s="384"/>
      <c r="JCW20" s="384"/>
      <c r="JCX20" s="384"/>
      <c r="JCY20" s="384"/>
      <c r="JCZ20" s="384"/>
      <c r="JDA20" s="384"/>
      <c r="JDB20" s="384"/>
      <c r="JDC20" s="384"/>
      <c r="JDD20" s="384"/>
      <c r="JDE20" s="384"/>
      <c r="JDF20" s="384"/>
      <c r="JDG20" s="384"/>
      <c r="JDH20" s="384"/>
      <c r="JDI20" s="384"/>
      <c r="JDJ20" s="384"/>
      <c r="JDK20" s="384"/>
      <c r="JDL20" s="384"/>
      <c r="JDM20" s="384"/>
      <c r="JDN20" s="384"/>
      <c r="JDO20" s="384"/>
      <c r="JDP20" s="384"/>
      <c r="JDQ20" s="384"/>
      <c r="JDR20" s="384"/>
      <c r="JDS20" s="384"/>
      <c r="JDT20" s="384"/>
      <c r="JDU20" s="384"/>
      <c r="JDV20" s="384"/>
      <c r="JDW20" s="384"/>
      <c r="JDX20" s="384"/>
      <c r="JDY20" s="384"/>
      <c r="JDZ20" s="384"/>
      <c r="JEA20" s="384"/>
      <c r="JEB20" s="384"/>
      <c r="JEC20" s="384"/>
      <c r="JED20" s="384"/>
      <c r="JEE20" s="384"/>
      <c r="JEF20" s="384"/>
      <c r="JEG20" s="384"/>
      <c r="JEH20" s="384"/>
      <c r="JEI20" s="384"/>
      <c r="JEJ20" s="384"/>
      <c r="JEK20" s="384"/>
      <c r="JEL20" s="384"/>
      <c r="JEM20" s="384"/>
      <c r="JEN20" s="384"/>
      <c r="JEO20" s="384"/>
      <c r="JEP20" s="384"/>
      <c r="JEQ20" s="384"/>
      <c r="JER20" s="384"/>
      <c r="JES20" s="384"/>
      <c r="JET20" s="384"/>
      <c r="JEU20" s="384"/>
      <c r="JEV20" s="384"/>
      <c r="JEW20" s="384"/>
      <c r="JEX20" s="384"/>
      <c r="JEY20" s="384"/>
      <c r="JEZ20" s="384"/>
      <c r="JFA20" s="384"/>
      <c r="JFB20" s="384"/>
      <c r="JFC20" s="384"/>
      <c r="JFD20" s="384"/>
      <c r="JFE20" s="384"/>
      <c r="JFF20" s="384"/>
      <c r="JFG20" s="384"/>
      <c r="JFH20" s="384"/>
      <c r="JFI20" s="384"/>
      <c r="JFJ20" s="384"/>
      <c r="JFK20" s="384"/>
      <c r="JFL20" s="384"/>
      <c r="JFM20" s="384"/>
      <c r="JFN20" s="384"/>
      <c r="JFO20" s="384"/>
      <c r="JFP20" s="384"/>
      <c r="JFQ20" s="384"/>
      <c r="JFR20" s="384"/>
      <c r="JFS20" s="384"/>
      <c r="JFT20" s="384"/>
      <c r="JFU20" s="384"/>
      <c r="JFV20" s="384"/>
      <c r="JFW20" s="384"/>
      <c r="JFX20" s="384"/>
      <c r="JFY20" s="384"/>
      <c r="JFZ20" s="384"/>
      <c r="JGA20" s="384"/>
      <c r="JGB20" s="384"/>
      <c r="JGC20" s="384"/>
      <c r="JGD20" s="384"/>
      <c r="JGE20" s="384"/>
      <c r="JGF20" s="384"/>
      <c r="JGG20" s="384"/>
      <c r="JGH20" s="384"/>
      <c r="JGI20" s="384"/>
      <c r="JGJ20" s="384"/>
      <c r="JGK20" s="384"/>
      <c r="JGL20" s="384"/>
      <c r="JGM20" s="384"/>
      <c r="JGN20" s="384"/>
      <c r="JGO20" s="384"/>
      <c r="JGP20" s="384"/>
      <c r="JGQ20" s="384"/>
      <c r="JGR20" s="384"/>
      <c r="JGS20" s="384"/>
      <c r="JGT20" s="384"/>
      <c r="JGU20" s="384"/>
      <c r="JGV20" s="384"/>
      <c r="JGW20" s="384"/>
      <c r="JGX20" s="384"/>
      <c r="JGY20" s="384"/>
      <c r="JGZ20" s="384"/>
      <c r="JHA20" s="384"/>
      <c r="JHB20" s="384"/>
      <c r="JHC20" s="384"/>
      <c r="JHD20" s="384"/>
      <c r="JHE20" s="384"/>
      <c r="JHF20" s="384"/>
      <c r="JHG20" s="384"/>
      <c r="JHH20" s="384"/>
      <c r="JHI20" s="384"/>
      <c r="JHJ20" s="384"/>
      <c r="JHK20" s="384"/>
      <c r="JHL20" s="384"/>
      <c r="JHM20" s="384"/>
      <c r="JHN20" s="384"/>
      <c r="JHO20" s="384"/>
      <c r="JHP20" s="384"/>
      <c r="JHQ20" s="384"/>
      <c r="JHR20" s="384"/>
      <c r="JHS20" s="384"/>
      <c r="JHT20" s="384"/>
      <c r="JHU20" s="384"/>
      <c r="JHV20" s="384"/>
      <c r="JHW20" s="384"/>
      <c r="JHX20" s="384"/>
      <c r="JHY20" s="384"/>
      <c r="JHZ20" s="384"/>
      <c r="JIA20" s="384"/>
      <c r="JIB20" s="384"/>
      <c r="JIC20" s="384"/>
      <c r="JID20" s="384"/>
      <c r="JIE20" s="384"/>
      <c r="JIF20" s="384"/>
      <c r="JIG20" s="384"/>
      <c r="JIH20" s="384"/>
      <c r="JII20" s="384"/>
      <c r="JIJ20" s="384"/>
      <c r="JIK20" s="384"/>
      <c r="JIL20" s="384"/>
      <c r="JIM20" s="384"/>
      <c r="JIN20" s="384"/>
      <c r="JIO20" s="384"/>
      <c r="JIP20" s="384"/>
      <c r="JIQ20" s="384"/>
      <c r="JIR20" s="384"/>
      <c r="JIS20" s="384"/>
      <c r="JIT20" s="384"/>
      <c r="JIU20" s="384"/>
      <c r="JIV20" s="384"/>
      <c r="JIW20" s="384"/>
      <c r="JIX20" s="384"/>
      <c r="JIY20" s="384"/>
      <c r="JIZ20" s="384"/>
      <c r="JJA20" s="384"/>
      <c r="JJB20" s="384"/>
      <c r="JJC20" s="384"/>
      <c r="JJD20" s="384"/>
      <c r="JJE20" s="384"/>
      <c r="JJF20" s="384"/>
      <c r="JJG20" s="384"/>
      <c r="JJH20" s="384"/>
      <c r="JJI20" s="384"/>
      <c r="JJJ20" s="384"/>
      <c r="JJK20" s="384"/>
      <c r="JJL20" s="384"/>
      <c r="JJM20" s="384"/>
      <c r="JJN20" s="384"/>
      <c r="JJO20" s="384"/>
      <c r="JJP20" s="384"/>
      <c r="JJQ20" s="384"/>
      <c r="JJR20" s="384"/>
      <c r="JJS20" s="384"/>
      <c r="JJT20" s="384"/>
      <c r="JJU20" s="384"/>
      <c r="JJV20" s="384"/>
      <c r="JJW20" s="384"/>
      <c r="JJX20" s="384"/>
      <c r="JJY20" s="384"/>
      <c r="JJZ20" s="384"/>
      <c r="JKA20" s="384"/>
      <c r="JKB20" s="384"/>
      <c r="JKC20" s="384"/>
      <c r="JKD20" s="384"/>
      <c r="JKE20" s="384"/>
      <c r="JKF20" s="384"/>
      <c r="JKG20" s="384"/>
      <c r="JKH20" s="384"/>
      <c r="JKI20" s="384"/>
      <c r="JKJ20" s="384"/>
      <c r="JKK20" s="384"/>
      <c r="JKL20" s="384"/>
      <c r="JKM20" s="384"/>
      <c r="JKN20" s="384"/>
      <c r="JKO20" s="384"/>
      <c r="JKP20" s="384"/>
      <c r="JKQ20" s="384"/>
      <c r="JKR20" s="384"/>
      <c r="JKS20" s="384"/>
      <c r="JKT20" s="384"/>
      <c r="JKU20" s="384"/>
      <c r="JKV20" s="384"/>
      <c r="JKW20" s="384"/>
      <c r="JKX20" s="384"/>
      <c r="JKY20" s="384"/>
      <c r="JKZ20" s="384"/>
      <c r="JLA20" s="384"/>
      <c r="JLB20" s="384"/>
      <c r="JLC20" s="384"/>
      <c r="JLD20" s="384"/>
      <c r="JLE20" s="384"/>
      <c r="JLF20" s="384"/>
      <c r="JLG20" s="384"/>
      <c r="JLH20" s="384"/>
      <c r="JLI20" s="384"/>
      <c r="JLJ20" s="384"/>
      <c r="JLK20" s="384"/>
      <c r="JLL20" s="384"/>
      <c r="JLM20" s="384"/>
      <c r="JLN20" s="384"/>
      <c r="JLO20" s="384"/>
      <c r="JLP20" s="384"/>
      <c r="JLQ20" s="384"/>
      <c r="JLR20" s="384"/>
      <c r="JLS20" s="384"/>
      <c r="JLT20" s="384"/>
      <c r="JLU20" s="384"/>
      <c r="JLV20" s="384"/>
      <c r="JLW20" s="384"/>
      <c r="JLX20" s="384"/>
      <c r="JLY20" s="384"/>
      <c r="JLZ20" s="384"/>
      <c r="JMA20" s="384"/>
      <c r="JMB20" s="384"/>
      <c r="JMC20" s="384"/>
      <c r="JMD20" s="384"/>
      <c r="JME20" s="384"/>
      <c r="JMF20" s="384"/>
      <c r="JMG20" s="384"/>
      <c r="JMH20" s="384"/>
      <c r="JMI20" s="384"/>
      <c r="JMJ20" s="384"/>
      <c r="JMK20" s="384"/>
      <c r="JML20" s="384"/>
      <c r="JMM20" s="384"/>
      <c r="JMN20" s="384"/>
      <c r="JMO20" s="384"/>
      <c r="JMP20" s="384"/>
      <c r="JMQ20" s="384"/>
      <c r="JMR20" s="384"/>
      <c r="JMS20" s="384"/>
      <c r="JMT20" s="384"/>
      <c r="JMU20" s="384"/>
      <c r="JMV20" s="384"/>
      <c r="JMW20" s="384"/>
      <c r="JMX20" s="384"/>
      <c r="JMY20" s="384"/>
      <c r="JMZ20" s="384"/>
      <c r="JNA20" s="384"/>
      <c r="JNB20" s="384"/>
      <c r="JNC20" s="384"/>
      <c r="JND20" s="384"/>
      <c r="JNE20" s="384"/>
      <c r="JNF20" s="384"/>
      <c r="JNG20" s="384"/>
      <c r="JNH20" s="384"/>
      <c r="JNI20" s="384"/>
      <c r="JNJ20" s="384"/>
      <c r="JNK20" s="384"/>
      <c r="JNL20" s="384"/>
      <c r="JNM20" s="384"/>
      <c r="JNN20" s="384"/>
      <c r="JNO20" s="384"/>
      <c r="JNP20" s="384"/>
      <c r="JNQ20" s="384"/>
      <c r="JNR20" s="384"/>
      <c r="JNS20" s="384"/>
      <c r="JNT20" s="384"/>
      <c r="JNU20" s="384"/>
      <c r="JNV20" s="384"/>
      <c r="JNW20" s="384"/>
      <c r="JNX20" s="384"/>
      <c r="JNY20" s="384"/>
      <c r="JNZ20" s="384"/>
      <c r="JOA20" s="384"/>
      <c r="JOB20" s="384"/>
      <c r="JOC20" s="384"/>
      <c r="JOD20" s="384"/>
      <c r="JOE20" s="384"/>
      <c r="JOF20" s="384"/>
      <c r="JOG20" s="384"/>
      <c r="JOH20" s="384"/>
      <c r="JOI20" s="384"/>
      <c r="JOJ20" s="384"/>
      <c r="JOK20" s="384"/>
      <c r="JOL20" s="384"/>
      <c r="JOM20" s="384"/>
      <c r="JON20" s="384"/>
      <c r="JOO20" s="384"/>
      <c r="JOP20" s="384"/>
      <c r="JOQ20" s="384"/>
      <c r="JOR20" s="384"/>
      <c r="JOS20" s="384"/>
      <c r="JOT20" s="384"/>
      <c r="JOU20" s="384"/>
      <c r="JOV20" s="384"/>
      <c r="JOW20" s="384"/>
      <c r="JOX20" s="384"/>
      <c r="JOY20" s="384"/>
      <c r="JOZ20" s="384"/>
      <c r="JPA20" s="384"/>
      <c r="JPB20" s="384"/>
      <c r="JPC20" s="384"/>
      <c r="JPD20" s="384"/>
      <c r="JPE20" s="384"/>
      <c r="JPF20" s="384"/>
      <c r="JPG20" s="384"/>
      <c r="JPH20" s="384"/>
      <c r="JPI20" s="384"/>
      <c r="JPJ20" s="384"/>
      <c r="JPK20" s="384"/>
      <c r="JPL20" s="384"/>
      <c r="JPM20" s="384"/>
      <c r="JPN20" s="384"/>
      <c r="JPO20" s="384"/>
      <c r="JPP20" s="384"/>
      <c r="JPQ20" s="384"/>
      <c r="JPR20" s="384"/>
      <c r="JPS20" s="384"/>
      <c r="JPT20" s="384"/>
      <c r="JPU20" s="384"/>
      <c r="JPV20" s="384"/>
      <c r="JPW20" s="384"/>
      <c r="JPX20" s="384"/>
      <c r="JPY20" s="384"/>
      <c r="JPZ20" s="384"/>
      <c r="JQA20" s="384"/>
      <c r="JQB20" s="384"/>
      <c r="JQC20" s="384"/>
      <c r="JQD20" s="384"/>
      <c r="JQE20" s="384"/>
      <c r="JQF20" s="384"/>
      <c r="JQG20" s="384"/>
      <c r="JQH20" s="384"/>
      <c r="JQI20" s="384"/>
      <c r="JQJ20" s="384"/>
      <c r="JQK20" s="384"/>
      <c r="JQL20" s="384"/>
      <c r="JQM20" s="384"/>
      <c r="JQN20" s="384"/>
      <c r="JQO20" s="384"/>
      <c r="JQP20" s="384"/>
      <c r="JQQ20" s="384"/>
      <c r="JQR20" s="384"/>
      <c r="JQS20" s="384"/>
      <c r="JQT20" s="384"/>
      <c r="JQU20" s="384"/>
      <c r="JQV20" s="384"/>
      <c r="JQW20" s="384"/>
      <c r="JQX20" s="384"/>
      <c r="JQY20" s="384"/>
      <c r="JQZ20" s="384"/>
      <c r="JRA20" s="384"/>
      <c r="JRB20" s="384"/>
      <c r="JRC20" s="384"/>
      <c r="JRD20" s="384"/>
      <c r="JRE20" s="384"/>
      <c r="JRF20" s="384"/>
      <c r="JRG20" s="384"/>
      <c r="JRH20" s="384"/>
      <c r="JRI20" s="384"/>
      <c r="JRJ20" s="384"/>
      <c r="JRK20" s="384"/>
      <c r="JRL20" s="384"/>
      <c r="JRM20" s="384"/>
      <c r="JRN20" s="384"/>
      <c r="JRO20" s="384"/>
      <c r="JRP20" s="384"/>
      <c r="JRQ20" s="384"/>
      <c r="JRR20" s="384"/>
      <c r="JRS20" s="384"/>
      <c r="JRT20" s="384"/>
      <c r="JRU20" s="384"/>
      <c r="JRV20" s="384"/>
      <c r="JRW20" s="384"/>
      <c r="JRX20" s="384"/>
      <c r="JRY20" s="384"/>
      <c r="JRZ20" s="384"/>
      <c r="JSA20" s="384"/>
      <c r="JSB20" s="384"/>
      <c r="JSC20" s="384"/>
      <c r="JSD20" s="384"/>
      <c r="JSE20" s="384"/>
      <c r="JSF20" s="384"/>
      <c r="JSG20" s="384"/>
      <c r="JSH20" s="384"/>
      <c r="JSI20" s="384"/>
      <c r="JSJ20" s="384"/>
      <c r="JSK20" s="384"/>
      <c r="JSL20" s="384"/>
      <c r="JSM20" s="384"/>
      <c r="JSN20" s="384"/>
      <c r="JSO20" s="384"/>
      <c r="JSP20" s="384"/>
      <c r="JSQ20" s="384"/>
      <c r="JSR20" s="384"/>
      <c r="JSS20" s="384"/>
      <c r="JST20" s="384"/>
      <c r="JSU20" s="384"/>
      <c r="JSV20" s="384"/>
      <c r="JSW20" s="384"/>
      <c r="JSX20" s="384"/>
      <c r="JSY20" s="384"/>
      <c r="JSZ20" s="384"/>
      <c r="JTA20" s="384"/>
      <c r="JTB20" s="384"/>
      <c r="JTC20" s="384"/>
      <c r="JTD20" s="384"/>
      <c r="JTE20" s="384"/>
      <c r="JTF20" s="384"/>
      <c r="JTG20" s="384"/>
      <c r="JTH20" s="384"/>
      <c r="JTI20" s="384"/>
      <c r="JTJ20" s="384"/>
      <c r="JTK20" s="384"/>
      <c r="JTL20" s="384"/>
      <c r="JTM20" s="384"/>
      <c r="JTN20" s="384"/>
      <c r="JTO20" s="384"/>
      <c r="JTP20" s="384"/>
      <c r="JTQ20" s="384"/>
      <c r="JTR20" s="384"/>
      <c r="JTS20" s="384"/>
      <c r="JTT20" s="384"/>
      <c r="JTU20" s="384"/>
      <c r="JTV20" s="384"/>
      <c r="JTW20" s="384"/>
      <c r="JTX20" s="384"/>
      <c r="JTY20" s="384"/>
      <c r="JTZ20" s="384"/>
      <c r="JUA20" s="384"/>
      <c r="JUB20" s="384"/>
      <c r="JUC20" s="384"/>
      <c r="JUD20" s="384"/>
      <c r="JUE20" s="384"/>
      <c r="JUF20" s="384"/>
      <c r="JUG20" s="384"/>
      <c r="JUH20" s="384"/>
      <c r="JUI20" s="384"/>
      <c r="JUJ20" s="384"/>
      <c r="JUK20" s="384"/>
      <c r="JUL20" s="384"/>
      <c r="JUM20" s="384"/>
      <c r="JUN20" s="384"/>
      <c r="JUO20" s="384"/>
      <c r="JUP20" s="384"/>
      <c r="JUQ20" s="384"/>
      <c r="JUR20" s="384"/>
      <c r="JUS20" s="384"/>
      <c r="JUT20" s="384"/>
      <c r="JUU20" s="384"/>
      <c r="JUV20" s="384"/>
      <c r="JUW20" s="384"/>
      <c r="JUX20" s="384"/>
      <c r="JUY20" s="384"/>
      <c r="JUZ20" s="384"/>
      <c r="JVA20" s="384"/>
      <c r="JVB20" s="384"/>
      <c r="JVC20" s="384"/>
      <c r="JVD20" s="384"/>
      <c r="JVE20" s="384"/>
      <c r="JVF20" s="384"/>
      <c r="JVG20" s="384"/>
      <c r="JVH20" s="384"/>
      <c r="JVI20" s="384"/>
      <c r="JVJ20" s="384"/>
      <c r="JVK20" s="384"/>
      <c r="JVL20" s="384"/>
      <c r="JVM20" s="384"/>
      <c r="JVN20" s="384"/>
      <c r="JVO20" s="384"/>
      <c r="JVP20" s="384"/>
      <c r="JVQ20" s="384"/>
      <c r="JVR20" s="384"/>
      <c r="JVS20" s="384"/>
      <c r="JVT20" s="384"/>
      <c r="JVU20" s="384"/>
      <c r="JVV20" s="384"/>
      <c r="JVW20" s="384"/>
      <c r="JVX20" s="384"/>
      <c r="JVY20" s="384"/>
      <c r="JVZ20" s="384"/>
      <c r="JWA20" s="384"/>
      <c r="JWB20" s="384"/>
      <c r="JWC20" s="384"/>
      <c r="JWD20" s="384"/>
      <c r="JWE20" s="384"/>
      <c r="JWF20" s="384"/>
      <c r="JWG20" s="384"/>
      <c r="JWH20" s="384"/>
      <c r="JWI20" s="384"/>
      <c r="JWJ20" s="384"/>
      <c r="JWK20" s="384"/>
      <c r="JWL20" s="384"/>
      <c r="JWM20" s="384"/>
      <c r="JWN20" s="384"/>
      <c r="JWO20" s="384"/>
      <c r="JWP20" s="384"/>
      <c r="JWQ20" s="384"/>
      <c r="JWR20" s="384"/>
      <c r="JWS20" s="384"/>
      <c r="JWT20" s="384"/>
      <c r="JWU20" s="384"/>
      <c r="JWV20" s="384"/>
      <c r="JWW20" s="384"/>
      <c r="JWX20" s="384"/>
      <c r="JWY20" s="384"/>
      <c r="JWZ20" s="384"/>
      <c r="JXA20" s="384"/>
      <c r="JXB20" s="384"/>
      <c r="JXC20" s="384"/>
      <c r="JXD20" s="384"/>
      <c r="JXE20" s="384"/>
      <c r="JXF20" s="384"/>
      <c r="JXG20" s="384"/>
      <c r="JXH20" s="384"/>
      <c r="JXI20" s="384"/>
      <c r="JXJ20" s="384"/>
      <c r="JXK20" s="384"/>
      <c r="JXL20" s="384"/>
      <c r="JXM20" s="384"/>
      <c r="JXN20" s="384"/>
      <c r="JXO20" s="384"/>
      <c r="JXP20" s="384"/>
      <c r="JXQ20" s="384"/>
      <c r="JXR20" s="384"/>
      <c r="JXS20" s="384"/>
      <c r="JXT20" s="384"/>
      <c r="JXU20" s="384"/>
      <c r="JXV20" s="384"/>
      <c r="JXW20" s="384"/>
      <c r="JXX20" s="384"/>
      <c r="JXY20" s="384"/>
      <c r="JXZ20" s="384"/>
      <c r="JYA20" s="384"/>
      <c r="JYB20" s="384"/>
      <c r="JYC20" s="384"/>
      <c r="JYD20" s="384"/>
      <c r="JYE20" s="384"/>
      <c r="JYF20" s="384"/>
      <c r="JYG20" s="384"/>
      <c r="JYH20" s="384"/>
      <c r="JYI20" s="384"/>
      <c r="JYJ20" s="384"/>
      <c r="JYK20" s="384"/>
      <c r="JYL20" s="384"/>
      <c r="JYM20" s="384"/>
      <c r="JYN20" s="384"/>
      <c r="JYO20" s="384"/>
      <c r="JYP20" s="384"/>
      <c r="JYQ20" s="384"/>
      <c r="JYR20" s="384"/>
      <c r="JYS20" s="384"/>
      <c r="JYT20" s="384"/>
      <c r="JYU20" s="384"/>
      <c r="JYV20" s="384"/>
      <c r="JYW20" s="384"/>
      <c r="JYX20" s="384"/>
      <c r="JYY20" s="384"/>
      <c r="JYZ20" s="384"/>
      <c r="JZA20" s="384"/>
      <c r="JZB20" s="384"/>
      <c r="JZC20" s="384"/>
      <c r="JZD20" s="384"/>
      <c r="JZE20" s="384"/>
      <c r="JZF20" s="384"/>
      <c r="JZG20" s="384"/>
      <c r="JZH20" s="384"/>
      <c r="JZI20" s="384"/>
      <c r="JZJ20" s="384"/>
      <c r="JZK20" s="384"/>
      <c r="JZL20" s="384"/>
      <c r="JZM20" s="384"/>
      <c r="JZN20" s="384"/>
      <c r="JZO20" s="384"/>
      <c r="JZP20" s="384"/>
      <c r="JZQ20" s="384"/>
      <c r="JZR20" s="384"/>
      <c r="JZS20" s="384"/>
      <c r="JZT20" s="384"/>
      <c r="JZU20" s="384"/>
      <c r="JZV20" s="384"/>
      <c r="JZW20" s="384"/>
      <c r="JZX20" s="384"/>
      <c r="JZY20" s="384"/>
      <c r="JZZ20" s="384"/>
      <c r="KAA20" s="384"/>
      <c r="KAB20" s="384"/>
      <c r="KAC20" s="384"/>
      <c r="KAD20" s="384"/>
      <c r="KAE20" s="384"/>
      <c r="KAF20" s="384"/>
      <c r="KAG20" s="384"/>
      <c r="KAH20" s="384"/>
      <c r="KAI20" s="384"/>
      <c r="KAJ20" s="384"/>
      <c r="KAK20" s="384"/>
      <c r="KAL20" s="384"/>
      <c r="KAM20" s="384"/>
      <c r="KAN20" s="384"/>
      <c r="KAO20" s="384"/>
      <c r="KAP20" s="384"/>
      <c r="KAQ20" s="384"/>
      <c r="KAR20" s="384"/>
      <c r="KAS20" s="384"/>
      <c r="KAT20" s="384"/>
      <c r="KAU20" s="384"/>
      <c r="KAV20" s="384"/>
      <c r="KAW20" s="384"/>
      <c r="KAX20" s="384"/>
      <c r="KAY20" s="384"/>
      <c r="KAZ20" s="384"/>
      <c r="KBA20" s="384"/>
      <c r="KBB20" s="384"/>
      <c r="KBC20" s="384"/>
      <c r="KBD20" s="384"/>
      <c r="KBE20" s="384"/>
      <c r="KBF20" s="384"/>
      <c r="KBG20" s="384"/>
      <c r="KBH20" s="384"/>
      <c r="KBI20" s="384"/>
      <c r="KBJ20" s="384"/>
      <c r="KBK20" s="384"/>
      <c r="KBL20" s="384"/>
      <c r="KBM20" s="384"/>
      <c r="KBN20" s="384"/>
      <c r="KBO20" s="384"/>
      <c r="KBP20" s="384"/>
      <c r="KBQ20" s="384"/>
      <c r="KBR20" s="384"/>
      <c r="KBS20" s="384"/>
      <c r="KBT20" s="384"/>
      <c r="KBU20" s="384"/>
      <c r="KBV20" s="384"/>
      <c r="KBW20" s="384"/>
      <c r="KBX20" s="384"/>
      <c r="KBY20" s="384"/>
      <c r="KBZ20" s="384"/>
      <c r="KCA20" s="384"/>
      <c r="KCB20" s="384"/>
      <c r="KCC20" s="384"/>
      <c r="KCD20" s="384"/>
      <c r="KCE20" s="384"/>
      <c r="KCF20" s="384"/>
      <c r="KCG20" s="384"/>
      <c r="KCH20" s="384"/>
      <c r="KCI20" s="384"/>
      <c r="KCJ20" s="384"/>
      <c r="KCK20" s="384"/>
      <c r="KCL20" s="384"/>
      <c r="KCM20" s="384"/>
      <c r="KCN20" s="384"/>
      <c r="KCO20" s="384"/>
      <c r="KCP20" s="384"/>
      <c r="KCQ20" s="384"/>
      <c r="KCR20" s="384"/>
      <c r="KCS20" s="384"/>
      <c r="KCT20" s="384"/>
      <c r="KCU20" s="384"/>
      <c r="KCV20" s="384"/>
      <c r="KCW20" s="384"/>
      <c r="KCX20" s="384"/>
      <c r="KCY20" s="384"/>
      <c r="KCZ20" s="384"/>
      <c r="KDA20" s="384"/>
      <c r="KDB20" s="384"/>
      <c r="KDC20" s="384"/>
      <c r="KDD20" s="384"/>
      <c r="KDE20" s="384"/>
      <c r="KDF20" s="384"/>
      <c r="KDG20" s="384"/>
      <c r="KDH20" s="384"/>
      <c r="KDI20" s="384"/>
      <c r="KDJ20" s="384"/>
      <c r="KDK20" s="384"/>
      <c r="KDL20" s="384"/>
      <c r="KDM20" s="384"/>
      <c r="KDN20" s="384"/>
      <c r="KDO20" s="384"/>
      <c r="KDP20" s="384"/>
      <c r="KDQ20" s="384"/>
      <c r="KDR20" s="384"/>
      <c r="KDS20" s="384"/>
      <c r="KDT20" s="384"/>
      <c r="KDU20" s="384"/>
      <c r="KDV20" s="384"/>
      <c r="KDW20" s="384"/>
      <c r="KDX20" s="384"/>
      <c r="KDY20" s="384"/>
      <c r="KDZ20" s="384"/>
      <c r="KEA20" s="384"/>
      <c r="KEB20" s="384"/>
      <c r="KEC20" s="384"/>
      <c r="KED20" s="384"/>
      <c r="KEE20" s="384"/>
      <c r="KEF20" s="384"/>
      <c r="KEG20" s="384"/>
      <c r="KEH20" s="384"/>
      <c r="KEI20" s="384"/>
      <c r="KEJ20" s="384"/>
      <c r="KEK20" s="384"/>
      <c r="KEL20" s="384"/>
      <c r="KEM20" s="384"/>
      <c r="KEN20" s="384"/>
      <c r="KEO20" s="384"/>
      <c r="KEP20" s="384"/>
      <c r="KEQ20" s="384"/>
      <c r="KER20" s="384"/>
      <c r="KES20" s="384"/>
      <c r="KET20" s="384"/>
      <c r="KEU20" s="384"/>
      <c r="KEV20" s="384"/>
      <c r="KEW20" s="384"/>
      <c r="KEX20" s="384"/>
      <c r="KEY20" s="384"/>
      <c r="KEZ20" s="384"/>
      <c r="KFA20" s="384"/>
      <c r="KFB20" s="384"/>
      <c r="KFC20" s="384"/>
      <c r="KFD20" s="384"/>
      <c r="KFE20" s="384"/>
      <c r="KFF20" s="384"/>
      <c r="KFG20" s="384"/>
      <c r="KFH20" s="384"/>
      <c r="KFI20" s="384"/>
      <c r="KFJ20" s="384"/>
      <c r="KFK20" s="384"/>
      <c r="KFL20" s="384"/>
      <c r="KFM20" s="384"/>
      <c r="KFN20" s="384"/>
      <c r="KFO20" s="384"/>
      <c r="KFP20" s="384"/>
      <c r="KFQ20" s="384"/>
      <c r="KFR20" s="384"/>
      <c r="KFS20" s="384"/>
      <c r="KFT20" s="384"/>
      <c r="KFU20" s="384"/>
      <c r="KFV20" s="384"/>
      <c r="KFW20" s="384"/>
      <c r="KFX20" s="384"/>
      <c r="KFY20" s="384"/>
      <c r="KFZ20" s="384"/>
      <c r="KGA20" s="384"/>
      <c r="KGB20" s="384"/>
      <c r="KGC20" s="384"/>
      <c r="KGD20" s="384"/>
      <c r="KGE20" s="384"/>
      <c r="KGF20" s="384"/>
      <c r="KGG20" s="384"/>
      <c r="KGH20" s="384"/>
      <c r="KGI20" s="384"/>
      <c r="KGJ20" s="384"/>
      <c r="KGK20" s="384"/>
      <c r="KGL20" s="384"/>
      <c r="KGM20" s="384"/>
      <c r="KGN20" s="384"/>
      <c r="KGO20" s="384"/>
      <c r="KGP20" s="384"/>
      <c r="KGQ20" s="384"/>
      <c r="KGR20" s="384"/>
      <c r="KGS20" s="384"/>
      <c r="KGT20" s="384"/>
      <c r="KGU20" s="384"/>
      <c r="KGV20" s="384"/>
      <c r="KGW20" s="384"/>
      <c r="KGX20" s="384"/>
      <c r="KGY20" s="384"/>
      <c r="KGZ20" s="384"/>
      <c r="KHA20" s="384"/>
      <c r="KHB20" s="384"/>
      <c r="KHC20" s="384"/>
      <c r="KHD20" s="384"/>
      <c r="KHE20" s="384"/>
      <c r="KHF20" s="384"/>
      <c r="KHG20" s="384"/>
      <c r="KHH20" s="384"/>
      <c r="KHI20" s="384"/>
      <c r="KHJ20" s="384"/>
      <c r="KHK20" s="384"/>
      <c r="KHL20" s="384"/>
      <c r="KHM20" s="384"/>
      <c r="KHN20" s="384"/>
      <c r="KHO20" s="384"/>
      <c r="KHP20" s="384"/>
      <c r="KHQ20" s="384"/>
      <c r="KHR20" s="384"/>
      <c r="KHS20" s="384"/>
      <c r="KHT20" s="384"/>
      <c r="KHU20" s="384"/>
      <c r="KHV20" s="384"/>
      <c r="KHW20" s="384"/>
      <c r="KHX20" s="384"/>
      <c r="KHY20" s="384"/>
      <c r="KHZ20" s="384"/>
      <c r="KIA20" s="384"/>
      <c r="KIB20" s="384"/>
      <c r="KIC20" s="384"/>
      <c r="KID20" s="384"/>
      <c r="KIE20" s="384"/>
      <c r="KIF20" s="384"/>
      <c r="KIG20" s="384"/>
      <c r="KIH20" s="384"/>
      <c r="KII20" s="384"/>
      <c r="KIJ20" s="384"/>
      <c r="KIK20" s="384"/>
      <c r="KIL20" s="384"/>
      <c r="KIM20" s="384"/>
      <c r="KIN20" s="384"/>
      <c r="KIO20" s="384"/>
      <c r="KIP20" s="384"/>
      <c r="KIQ20" s="384"/>
      <c r="KIR20" s="384"/>
      <c r="KIS20" s="384"/>
      <c r="KIT20" s="384"/>
      <c r="KIU20" s="384"/>
      <c r="KIV20" s="384"/>
      <c r="KIW20" s="384"/>
      <c r="KIX20" s="384"/>
      <c r="KIY20" s="384"/>
      <c r="KIZ20" s="384"/>
      <c r="KJA20" s="384"/>
      <c r="KJB20" s="384"/>
      <c r="KJC20" s="384"/>
      <c r="KJD20" s="384"/>
      <c r="KJE20" s="384"/>
      <c r="KJF20" s="384"/>
      <c r="KJG20" s="384"/>
      <c r="KJH20" s="384"/>
      <c r="KJI20" s="384"/>
      <c r="KJJ20" s="384"/>
      <c r="KJK20" s="384"/>
      <c r="KJL20" s="384"/>
      <c r="KJM20" s="384"/>
      <c r="KJN20" s="384"/>
      <c r="KJO20" s="384"/>
      <c r="KJP20" s="384"/>
      <c r="KJQ20" s="384"/>
      <c r="KJR20" s="384"/>
      <c r="KJS20" s="384"/>
      <c r="KJT20" s="384"/>
      <c r="KJU20" s="384"/>
      <c r="KJV20" s="384"/>
      <c r="KJW20" s="384"/>
      <c r="KJX20" s="384"/>
      <c r="KJY20" s="384"/>
      <c r="KJZ20" s="384"/>
      <c r="KKA20" s="384"/>
      <c r="KKB20" s="384"/>
      <c r="KKC20" s="384"/>
      <c r="KKD20" s="384"/>
      <c r="KKE20" s="384"/>
      <c r="KKF20" s="384"/>
      <c r="KKG20" s="384"/>
      <c r="KKH20" s="384"/>
      <c r="KKI20" s="384"/>
      <c r="KKJ20" s="384"/>
      <c r="KKK20" s="384"/>
      <c r="KKL20" s="384"/>
      <c r="KKM20" s="384"/>
      <c r="KKN20" s="384"/>
      <c r="KKO20" s="384"/>
      <c r="KKP20" s="384"/>
      <c r="KKQ20" s="384"/>
      <c r="KKR20" s="384"/>
      <c r="KKS20" s="384"/>
      <c r="KKT20" s="384"/>
      <c r="KKU20" s="384"/>
      <c r="KKV20" s="384"/>
      <c r="KKW20" s="384"/>
      <c r="KKX20" s="384"/>
      <c r="KKY20" s="384"/>
      <c r="KKZ20" s="384"/>
      <c r="KLA20" s="384"/>
      <c r="KLB20" s="384"/>
      <c r="KLC20" s="384"/>
      <c r="KLD20" s="384"/>
      <c r="KLE20" s="384"/>
      <c r="KLF20" s="384"/>
      <c r="KLG20" s="384"/>
      <c r="KLH20" s="384"/>
      <c r="KLI20" s="384"/>
      <c r="KLJ20" s="384"/>
      <c r="KLK20" s="384"/>
      <c r="KLL20" s="384"/>
      <c r="KLM20" s="384"/>
      <c r="KLN20" s="384"/>
      <c r="KLO20" s="384"/>
      <c r="KLP20" s="384"/>
      <c r="KLQ20" s="384"/>
      <c r="KLR20" s="384"/>
      <c r="KLS20" s="384"/>
      <c r="KLT20" s="384"/>
      <c r="KLU20" s="384"/>
      <c r="KLV20" s="384"/>
      <c r="KLW20" s="384"/>
      <c r="KLX20" s="384"/>
      <c r="KLY20" s="384"/>
      <c r="KLZ20" s="384"/>
      <c r="KMA20" s="384"/>
      <c r="KMB20" s="384"/>
      <c r="KMC20" s="384"/>
      <c r="KMD20" s="384"/>
      <c r="KME20" s="384"/>
      <c r="KMF20" s="384"/>
      <c r="KMG20" s="384"/>
      <c r="KMH20" s="384"/>
      <c r="KMI20" s="384"/>
      <c r="KMJ20" s="384"/>
      <c r="KMK20" s="384"/>
      <c r="KML20" s="384"/>
      <c r="KMM20" s="384"/>
      <c r="KMN20" s="384"/>
      <c r="KMO20" s="384"/>
      <c r="KMP20" s="384"/>
      <c r="KMQ20" s="384"/>
      <c r="KMR20" s="384"/>
      <c r="KMS20" s="384"/>
      <c r="KMT20" s="384"/>
      <c r="KMU20" s="384"/>
      <c r="KMV20" s="384"/>
      <c r="KMW20" s="384"/>
      <c r="KMX20" s="384"/>
      <c r="KMY20" s="384"/>
      <c r="KMZ20" s="384"/>
      <c r="KNA20" s="384"/>
      <c r="KNB20" s="384"/>
      <c r="KNC20" s="384"/>
      <c r="KND20" s="384"/>
      <c r="KNE20" s="384"/>
      <c r="KNF20" s="384"/>
      <c r="KNG20" s="384"/>
      <c r="KNH20" s="384"/>
      <c r="KNI20" s="384"/>
      <c r="KNJ20" s="384"/>
      <c r="KNK20" s="384"/>
      <c r="KNL20" s="384"/>
      <c r="KNM20" s="384"/>
      <c r="KNN20" s="384"/>
      <c r="KNO20" s="384"/>
      <c r="KNP20" s="384"/>
      <c r="KNQ20" s="384"/>
      <c r="KNR20" s="384"/>
      <c r="KNS20" s="384"/>
      <c r="KNT20" s="384"/>
      <c r="KNU20" s="384"/>
      <c r="KNV20" s="384"/>
      <c r="KNW20" s="384"/>
      <c r="KNX20" s="384"/>
      <c r="KNY20" s="384"/>
      <c r="KNZ20" s="384"/>
      <c r="KOA20" s="384"/>
      <c r="KOB20" s="384"/>
      <c r="KOC20" s="384"/>
      <c r="KOD20" s="384"/>
      <c r="KOE20" s="384"/>
      <c r="KOF20" s="384"/>
      <c r="KOG20" s="384"/>
      <c r="KOH20" s="384"/>
      <c r="KOI20" s="384"/>
      <c r="KOJ20" s="384"/>
      <c r="KOK20" s="384"/>
      <c r="KOL20" s="384"/>
      <c r="KOM20" s="384"/>
      <c r="KON20" s="384"/>
      <c r="KOO20" s="384"/>
      <c r="KOP20" s="384"/>
      <c r="KOQ20" s="384"/>
      <c r="KOR20" s="384"/>
      <c r="KOS20" s="384"/>
      <c r="KOT20" s="384"/>
      <c r="KOU20" s="384"/>
      <c r="KOV20" s="384"/>
      <c r="KOW20" s="384"/>
      <c r="KOX20" s="384"/>
      <c r="KOY20" s="384"/>
      <c r="KOZ20" s="384"/>
      <c r="KPA20" s="384"/>
      <c r="KPB20" s="384"/>
      <c r="KPC20" s="384"/>
      <c r="KPD20" s="384"/>
      <c r="KPE20" s="384"/>
      <c r="KPF20" s="384"/>
      <c r="KPG20" s="384"/>
      <c r="KPH20" s="384"/>
      <c r="KPI20" s="384"/>
      <c r="KPJ20" s="384"/>
      <c r="KPK20" s="384"/>
      <c r="KPL20" s="384"/>
      <c r="KPM20" s="384"/>
      <c r="KPN20" s="384"/>
      <c r="KPO20" s="384"/>
      <c r="KPP20" s="384"/>
      <c r="KPQ20" s="384"/>
      <c r="KPR20" s="384"/>
      <c r="KPS20" s="384"/>
      <c r="KPT20" s="384"/>
      <c r="KPU20" s="384"/>
      <c r="KPV20" s="384"/>
      <c r="KPW20" s="384"/>
      <c r="KPX20" s="384"/>
      <c r="KPY20" s="384"/>
      <c r="KPZ20" s="384"/>
      <c r="KQA20" s="384"/>
      <c r="KQB20" s="384"/>
      <c r="KQC20" s="384"/>
      <c r="KQD20" s="384"/>
      <c r="KQE20" s="384"/>
      <c r="KQF20" s="384"/>
      <c r="KQG20" s="384"/>
      <c r="KQH20" s="384"/>
      <c r="KQI20" s="384"/>
      <c r="KQJ20" s="384"/>
      <c r="KQK20" s="384"/>
      <c r="KQL20" s="384"/>
      <c r="KQM20" s="384"/>
      <c r="KQN20" s="384"/>
      <c r="KQO20" s="384"/>
      <c r="KQP20" s="384"/>
      <c r="KQQ20" s="384"/>
      <c r="KQR20" s="384"/>
      <c r="KQS20" s="384"/>
      <c r="KQT20" s="384"/>
      <c r="KQU20" s="384"/>
      <c r="KQV20" s="384"/>
      <c r="KQW20" s="384"/>
      <c r="KQX20" s="384"/>
      <c r="KQY20" s="384"/>
      <c r="KQZ20" s="384"/>
      <c r="KRA20" s="384"/>
      <c r="KRB20" s="384"/>
      <c r="KRC20" s="384"/>
      <c r="KRD20" s="384"/>
      <c r="KRE20" s="384"/>
      <c r="KRF20" s="384"/>
      <c r="KRG20" s="384"/>
      <c r="KRH20" s="384"/>
      <c r="KRI20" s="384"/>
      <c r="KRJ20" s="384"/>
      <c r="KRK20" s="384"/>
      <c r="KRL20" s="384"/>
      <c r="KRM20" s="384"/>
      <c r="KRN20" s="384"/>
      <c r="KRO20" s="384"/>
      <c r="KRP20" s="384"/>
      <c r="KRQ20" s="384"/>
      <c r="KRR20" s="384"/>
      <c r="KRS20" s="384"/>
      <c r="KRT20" s="384"/>
      <c r="KRU20" s="384"/>
      <c r="KRV20" s="384"/>
      <c r="KRW20" s="384"/>
      <c r="KRX20" s="384"/>
      <c r="KRY20" s="384"/>
      <c r="KRZ20" s="384"/>
      <c r="KSA20" s="384"/>
      <c r="KSB20" s="384"/>
      <c r="KSC20" s="384"/>
      <c r="KSD20" s="384"/>
      <c r="KSE20" s="384"/>
      <c r="KSF20" s="384"/>
      <c r="KSG20" s="384"/>
      <c r="KSH20" s="384"/>
      <c r="KSI20" s="384"/>
      <c r="KSJ20" s="384"/>
      <c r="KSK20" s="384"/>
      <c r="KSL20" s="384"/>
      <c r="KSM20" s="384"/>
      <c r="KSN20" s="384"/>
      <c r="KSO20" s="384"/>
      <c r="KSP20" s="384"/>
      <c r="KSQ20" s="384"/>
      <c r="KSR20" s="384"/>
      <c r="KSS20" s="384"/>
      <c r="KST20" s="384"/>
      <c r="KSU20" s="384"/>
      <c r="KSV20" s="384"/>
      <c r="KSW20" s="384"/>
      <c r="KSX20" s="384"/>
      <c r="KSY20" s="384"/>
      <c r="KSZ20" s="384"/>
      <c r="KTA20" s="384"/>
      <c r="KTB20" s="384"/>
      <c r="KTC20" s="384"/>
      <c r="KTD20" s="384"/>
      <c r="KTE20" s="384"/>
      <c r="KTF20" s="384"/>
      <c r="KTG20" s="384"/>
      <c r="KTH20" s="384"/>
      <c r="KTI20" s="384"/>
      <c r="KTJ20" s="384"/>
      <c r="KTK20" s="384"/>
      <c r="KTL20" s="384"/>
      <c r="KTM20" s="384"/>
      <c r="KTN20" s="384"/>
      <c r="KTO20" s="384"/>
      <c r="KTP20" s="384"/>
      <c r="KTQ20" s="384"/>
      <c r="KTR20" s="384"/>
      <c r="KTS20" s="384"/>
      <c r="KTT20" s="384"/>
      <c r="KTU20" s="384"/>
      <c r="KTV20" s="384"/>
      <c r="KTW20" s="384"/>
      <c r="KTX20" s="384"/>
      <c r="KTY20" s="384"/>
      <c r="KTZ20" s="384"/>
      <c r="KUA20" s="384"/>
      <c r="KUB20" s="384"/>
      <c r="KUC20" s="384"/>
      <c r="KUD20" s="384"/>
      <c r="KUE20" s="384"/>
      <c r="KUF20" s="384"/>
      <c r="KUG20" s="384"/>
      <c r="KUH20" s="384"/>
      <c r="KUI20" s="384"/>
      <c r="KUJ20" s="384"/>
      <c r="KUK20" s="384"/>
      <c r="KUL20" s="384"/>
      <c r="KUM20" s="384"/>
      <c r="KUN20" s="384"/>
      <c r="KUO20" s="384"/>
      <c r="KUP20" s="384"/>
      <c r="KUQ20" s="384"/>
      <c r="KUR20" s="384"/>
      <c r="KUS20" s="384"/>
      <c r="KUT20" s="384"/>
      <c r="KUU20" s="384"/>
      <c r="KUV20" s="384"/>
      <c r="KUW20" s="384"/>
      <c r="KUX20" s="384"/>
      <c r="KUY20" s="384"/>
      <c r="KUZ20" s="384"/>
      <c r="KVA20" s="384"/>
      <c r="KVB20" s="384"/>
      <c r="KVC20" s="384"/>
      <c r="KVD20" s="384"/>
      <c r="KVE20" s="384"/>
      <c r="KVF20" s="384"/>
      <c r="KVG20" s="384"/>
      <c r="KVH20" s="384"/>
      <c r="KVI20" s="384"/>
      <c r="KVJ20" s="384"/>
      <c r="KVK20" s="384"/>
      <c r="KVL20" s="384"/>
      <c r="KVM20" s="384"/>
      <c r="KVN20" s="384"/>
      <c r="KVO20" s="384"/>
      <c r="KVP20" s="384"/>
      <c r="KVQ20" s="384"/>
      <c r="KVR20" s="384"/>
      <c r="KVS20" s="384"/>
      <c r="KVT20" s="384"/>
      <c r="KVU20" s="384"/>
      <c r="KVV20" s="384"/>
      <c r="KVW20" s="384"/>
      <c r="KVX20" s="384"/>
      <c r="KVY20" s="384"/>
      <c r="KVZ20" s="384"/>
      <c r="KWA20" s="384"/>
      <c r="KWB20" s="384"/>
      <c r="KWC20" s="384"/>
      <c r="KWD20" s="384"/>
      <c r="KWE20" s="384"/>
      <c r="KWF20" s="384"/>
      <c r="KWG20" s="384"/>
      <c r="KWH20" s="384"/>
      <c r="KWI20" s="384"/>
      <c r="KWJ20" s="384"/>
      <c r="KWK20" s="384"/>
      <c r="KWL20" s="384"/>
      <c r="KWM20" s="384"/>
      <c r="KWN20" s="384"/>
      <c r="KWO20" s="384"/>
      <c r="KWP20" s="384"/>
      <c r="KWQ20" s="384"/>
      <c r="KWR20" s="384"/>
      <c r="KWS20" s="384"/>
      <c r="KWT20" s="384"/>
      <c r="KWU20" s="384"/>
      <c r="KWV20" s="384"/>
      <c r="KWW20" s="384"/>
      <c r="KWX20" s="384"/>
      <c r="KWY20" s="384"/>
      <c r="KWZ20" s="384"/>
      <c r="KXA20" s="384"/>
      <c r="KXB20" s="384"/>
      <c r="KXC20" s="384"/>
      <c r="KXD20" s="384"/>
      <c r="KXE20" s="384"/>
      <c r="KXF20" s="384"/>
      <c r="KXG20" s="384"/>
      <c r="KXH20" s="384"/>
      <c r="KXI20" s="384"/>
      <c r="KXJ20" s="384"/>
      <c r="KXK20" s="384"/>
      <c r="KXL20" s="384"/>
      <c r="KXM20" s="384"/>
      <c r="KXN20" s="384"/>
      <c r="KXO20" s="384"/>
      <c r="KXP20" s="384"/>
      <c r="KXQ20" s="384"/>
      <c r="KXR20" s="384"/>
      <c r="KXS20" s="384"/>
      <c r="KXT20" s="384"/>
      <c r="KXU20" s="384"/>
      <c r="KXV20" s="384"/>
      <c r="KXW20" s="384"/>
      <c r="KXX20" s="384"/>
      <c r="KXY20" s="384"/>
      <c r="KXZ20" s="384"/>
      <c r="KYA20" s="384"/>
      <c r="KYB20" s="384"/>
      <c r="KYC20" s="384"/>
      <c r="KYD20" s="384"/>
      <c r="KYE20" s="384"/>
      <c r="KYF20" s="384"/>
      <c r="KYG20" s="384"/>
      <c r="KYH20" s="384"/>
      <c r="KYI20" s="384"/>
      <c r="KYJ20" s="384"/>
      <c r="KYK20" s="384"/>
      <c r="KYL20" s="384"/>
      <c r="KYM20" s="384"/>
      <c r="KYN20" s="384"/>
      <c r="KYO20" s="384"/>
      <c r="KYP20" s="384"/>
      <c r="KYQ20" s="384"/>
      <c r="KYR20" s="384"/>
      <c r="KYS20" s="384"/>
      <c r="KYT20" s="384"/>
      <c r="KYU20" s="384"/>
      <c r="KYV20" s="384"/>
      <c r="KYW20" s="384"/>
      <c r="KYX20" s="384"/>
      <c r="KYY20" s="384"/>
      <c r="KYZ20" s="384"/>
      <c r="KZA20" s="384"/>
      <c r="KZB20" s="384"/>
      <c r="KZC20" s="384"/>
      <c r="KZD20" s="384"/>
      <c r="KZE20" s="384"/>
      <c r="KZF20" s="384"/>
      <c r="KZG20" s="384"/>
      <c r="KZH20" s="384"/>
      <c r="KZI20" s="384"/>
      <c r="KZJ20" s="384"/>
      <c r="KZK20" s="384"/>
      <c r="KZL20" s="384"/>
      <c r="KZM20" s="384"/>
      <c r="KZN20" s="384"/>
      <c r="KZO20" s="384"/>
      <c r="KZP20" s="384"/>
      <c r="KZQ20" s="384"/>
      <c r="KZR20" s="384"/>
      <c r="KZS20" s="384"/>
      <c r="KZT20" s="384"/>
      <c r="KZU20" s="384"/>
      <c r="KZV20" s="384"/>
      <c r="KZW20" s="384"/>
      <c r="KZX20" s="384"/>
      <c r="KZY20" s="384"/>
      <c r="KZZ20" s="384"/>
      <c r="LAA20" s="384"/>
      <c r="LAB20" s="384"/>
      <c r="LAC20" s="384"/>
      <c r="LAD20" s="384"/>
      <c r="LAE20" s="384"/>
      <c r="LAF20" s="384"/>
      <c r="LAG20" s="384"/>
      <c r="LAH20" s="384"/>
      <c r="LAI20" s="384"/>
      <c r="LAJ20" s="384"/>
      <c r="LAK20" s="384"/>
      <c r="LAL20" s="384"/>
      <c r="LAM20" s="384"/>
      <c r="LAN20" s="384"/>
      <c r="LAO20" s="384"/>
      <c r="LAP20" s="384"/>
      <c r="LAQ20" s="384"/>
      <c r="LAR20" s="384"/>
      <c r="LAS20" s="384"/>
      <c r="LAT20" s="384"/>
      <c r="LAU20" s="384"/>
      <c r="LAV20" s="384"/>
      <c r="LAW20" s="384"/>
      <c r="LAX20" s="384"/>
      <c r="LAY20" s="384"/>
      <c r="LAZ20" s="384"/>
      <c r="LBA20" s="384"/>
      <c r="LBB20" s="384"/>
      <c r="LBC20" s="384"/>
      <c r="LBD20" s="384"/>
      <c r="LBE20" s="384"/>
      <c r="LBF20" s="384"/>
      <c r="LBG20" s="384"/>
      <c r="LBH20" s="384"/>
      <c r="LBI20" s="384"/>
      <c r="LBJ20" s="384"/>
      <c r="LBK20" s="384"/>
      <c r="LBL20" s="384"/>
      <c r="LBM20" s="384"/>
      <c r="LBN20" s="384"/>
      <c r="LBO20" s="384"/>
      <c r="LBP20" s="384"/>
      <c r="LBQ20" s="384"/>
      <c r="LBR20" s="384"/>
      <c r="LBS20" s="384"/>
      <c r="LBT20" s="384"/>
      <c r="LBU20" s="384"/>
      <c r="LBV20" s="384"/>
      <c r="LBW20" s="384"/>
      <c r="LBX20" s="384"/>
      <c r="LBY20" s="384"/>
      <c r="LBZ20" s="384"/>
      <c r="LCA20" s="384"/>
      <c r="LCB20" s="384"/>
      <c r="LCC20" s="384"/>
      <c r="LCD20" s="384"/>
      <c r="LCE20" s="384"/>
      <c r="LCF20" s="384"/>
      <c r="LCG20" s="384"/>
      <c r="LCH20" s="384"/>
      <c r="LCI20" s="384"/>
      <c r="LCJ20" s="384"/>
      <c r="LCK20" s="384"/>
      <c r="LCL20" s="384"/>
      <c r="LCM20" s="384"/>
      <c r="LCN20" s="384"/>
      <c r="LCO20" s="384"/>
      <c r="LCP20" s="384"/>
      <c r="LCQ20" s="384"/>
      <c r="LCR20" s="384"/>
      <c r="LCS20" s="384"/>
      <c r="LCT20" s="384"/>
      <c r="LCU20" s="384"/>
      <c r="LCV20" s="384"/>
      <c r="LCW20" s="384"/>
      <c r="LCX20" s="384"/>
      <c r="LCY20" s="384"/>
      <c r="LCZ20" s="384"/>
      <c r="LDA20" s="384"/>
      <c r="LDB20" s="384"/>
      <c r="LDC20" s="384"/>
      <c r="LDD20" s="384"/>
      <c r="LDE20" s="384"/>
      <c r="LDF20" s="384"/>
      <c r="LDG20" s="384"/>
      <c r="LDH20" s="384"/>
      <c r="LDI20" s="384"/>
      <c r="LDJ20" s="384"/>
      <c r="LDK20" s="384"/>
      <c r="LDL20" s="384"/>
      <c r="LDM20" s="384"/>
      <c r="LDN20" s="384"/>
      <c r="LDO20" s="384"/>
      <c r="LDP20" s="384"/>
      <c r="LDQ20" s="384"/>
      <c r="LDR20" s="384"/>
      <c r="LDS20" s="384"/>
      <c r="LDT20" s="384"/>
      <c r="LDU20" s="384"/>
      <c r="LDV20" s="384"/>
      <c r="LDW20" s="384"/>
      <c r="LDX20" s="384"/>
      <c r="LDY20" s="384"/>
      <c r="LDZ20" s="384"/>
      <c r="LEA20" s="384"/>
      <c r="LEB20" s="384"/>
      <c r="LEC20" s="384"/>
      <c r="LED20" s="384"/>
      <c r="LEE20" s="384"/>
      <c r="LEF20" s="384"/>
      <c r="LEG20" s="384"/>
      <c r="LEH20" s="384"/>
      <c r="LEI20" s="384"/>
      <c r="LEJ20" s="384"/>
      <c r="LEK20" s="384"/>
      <c r="LEL20" s="384"/>
      <c r="LEM20" s="384"/>
      <c r="LEN20" s="384"/>
      <c r="LEO20" s="384"/>
      <c r="LEP20" s="384"/>
      <c r="LEQ20" s="384"/>
      <c r="LER20" s="384"/>
      <c r="LES20" s="384"/>
      <c r="LET20" s="384"/>
      <c r="LEU20" s="384"/>
      <c r="LEV20" s="384"/>
      <c r="LEW20" s="384"/>
      <c r="LEX20" s="384"/>
      <c r="LEY20" s="384"/>
      <c r="LEZ20" s="384"/>
      <c r="LFA20" s="384"/>
      <c r="LFB20" s="384"/>
      <c r="LFC20" s="384"/>
      <c r="LFD20" s="384"/>
      <c r="LFE20" s="384"/>
      <c r="LFF20" s="384"/>
      <c r="LFG20" s="384"/>
      <c r="LFH20" s="384"/>
      <c r="LFI20" s="384"/>
      <c r="LFJ20" s="384"/>
      <c r="LFK20" s="384"/>
      <c r="LFL20" s="384"/>
      <c r="LFM20" s="384"/>
      <c r="LFN20" s="384"/>
      <c r="LFO20" s="384"/>
      <c r="LFP20" s="384"/>
      <c r="LFQ20" s="384"/>
      <c r="LFR20" s="384"/>
      <c r="LFS20" s="384"/>
      <c r="LFT20" s="384"/>
      <c r="LFU20" s="384"/>
      <c r="LFV20" s="384"/>
      <c r="LFW20" s="384"/>
      <c r="LFX20" s="384"/>
      <c r="LFY20" s="384"/>
      <c r="LFZ20" s="384"/>
      <c r="LGA20" s="384"/>
      <c r="LGB20" s="384"/>
      <c r="LGC20" s="384"/>
      <c r="LGD20" s="384"/>
      <c r="LGE20" s="384"/>
      <c r="LGF20" s="384"/>
      <c r="LGG20" s="384"/>
      <c r="LGH20" s="384"/>
      <c r="LGI20" s="384"/>
      <c r="LGJ20" s="384"/>
      <c r="LGK20" s="384"/>
      <c r="LGL20" s="384"/>
      <c r="LGM20" s="384"/>
      <c r="LGN20" s="384"/>
      <c r="LGO20" s="384"/>
      <c r="LGP20" s="384"/>
      <c r="LGQ20" s="384"/>
      <c r="LGR20" s="384"/>
      <c r="LGS20" s="384"/>
      <c r="LGT20" s="384"/>
      <c r="LGU20" s="384"/>
      <c r="LGV20" s="384"/>
      <c r="LGW20" s="384"/>
      <c r="LGX20" s="384"/>
      <c r="LGY20" s="384"/>
      <c r="LGZ20" s="384"/>
      <c r="LHA20" s="384"/>
      <c r="LHB20" s="384"/>
      <c r="LHC20" s="384"/>
      <c r="LHD20" s="384"/>
      <c r="LHE20" s="384"/>
      <c r="LHF20" s="384"/>
      <c r="LHG20" s="384"/>
      <c r="LHH20" s="384"/>
      <c r="LHI20" s="384"/>
      <c r="LHJ20" s="384"/>
      <c r="LHK20" s="384"/>
      <c r="LHL20" s="384"/>
      <c r="LHM20" s="384"/>
      <c r="LHN20" s="384"/>
      <c r="LHO20" s="384"/>
      <c r="LHP20" s="384"/>
      <c r="LHQ20" s="384"/>
      <c r="LHR20" s="384"/>
      <c r="LHS20" s="384"/>
      <c r="LHT20" s="384"/>
      <c r="LHU20" s="384"/>
      <c r="LHV20" s="384"/>
      <c r="LHW20" s="384"/>
      <c r="LHX20" s="384"/>
      <c r="LHY20" s="384"/>
      <c r="LHZ20" s="384"/>
      <c r="LIA20" s="384"/>
      <c r="LIB20" s="384"/>
      <c r="LIC20" s="384"/>
      <c r="LID20" s="384"/>
      <c r="LIE20" s="384"/>
      <c r="LIF20" s="384"/>
      <c r="LIG20" s="384"/>
      <c r="LIH20" s="384"/>
      <c r="LII20" s="384"/>
      <c r="LIJ20" s="384"/>
      <c r="LIK20" s="384"/>
      <c r="LIL20" s="384"/>
      <c r="LIM20" s="384"/>
      <c r="LIN20" s="384"/>
      <c r="LIO20" s="384"/>
      <c r="LIP20" s="384"/>
      <c r="LIQ20" s="384"/>
      <c r="LIR20" s="384"/>
      <c r="LIS20" s="384"/>
      <c r="LIT20" s="384"/>
      <c r="LIU20" s="384"/>
      <c r="LIV20" s="384"/>
      <c r="LIW20" s="384"/>
      <c r="LIX20" s="384"/>
      <c r="LIY20" s="384"/>
      <c r="LIZ20" s="384"/>
      <c r="LJA20" s="384"/>
      <c r="LJB20" s="384"/>
      <c r="LJC20" s="384"/>
      <c r="LJD20" s="384"/>
      <c r="LJE20" s="384"/>
      <c r="LJF20" s="384"/>
      <c r="LJG20" s="384"/>
      <c r="LJH20" s="384"/>
      <c r="LJI20" s="384"/>
      <c r="LJJ20" s="384"/>
      <c r="LJK20" s="384"/>
      <c r="LJL20" s="384"/>
      <c r="LJM20" s="384"/>
      <c r="LJN20" s="384"/>
      <c r="LJO20" s="384"/>
      <c r="LJP20" s="384"/>
      <c r="LJQ20" s="384"/>
      <c r="LJR20" s="384"/>
      <c r="LJS20" s="384"/>
      <c r="LJT20" s="384"/>
      <c r="LJU20" s="384"/>
      <c r="LJV20" s="384"/>
      <c r="LJW20" s="384"/>
      <c r="LJX20" s="384"/>
      <c r="LJY20" s="384"/>
      <c r="LJZ20" s="384"/>
      <c r="LKA20" s="384"/>
      <c r="LKB20" s="384"/>
      <c r="LKC20" s="384"/>
      <c r="LKD20" s="384"/>
      <c r="LKE20" s="384"/>
      <c r="LKF20" s="384"/>
      <c r="LKG20" s="384"/>
      <c r="LKH20" s="384"/>
      <c r="LKI20" s="384"/>
      <c r="LKJ20" s="384"/>
      <c r="LKK20" s="384"/>
      <c r="LKL20" s="384"/>
      <c r="LKM20" s="384"/>
      <c r="LKN20" s="384"/>
      <c r="LKO20" s="384"/>
      <c r="LKP20" s="384"/>
      <c r="LKQ20" s="384"/>
      <c r="LKR20" s="384"/>
      <c r="LKS20" s="384"/>
      <c r="LKT20" s="384"/>
      <c r="LKU20" s="384"/>
      <c r="LKV20" s="384"/>
      <c r="LKW20" s="384"/>
      <c r="LKX20" s="384"/>
      <c r="LKY20" s="384"/>
      <c r="LKZ20" s="384"/>
      <c r="LLA20" s="384"/>
      <c r="LLB20" s="384"/>
      <c r="LLC20" s="384"/>
      <c r="LLD20" s="384"/>
      <c r="LLE20" s="384"/>
      <c r="LLF20" s="384"/>
      <c r="LLG20" s="384"/>
      <c r="LLH20" s="384"/>
      <c r="LLI20" s="384"/>
      <c r="LLJ20" s="384"/>
      <c r="LLK20" s="384"/>
      <c r="LLL20" s="384"/>
      <c r="LLM20" s="384"/>
      <c r="LLN20" s="384"/>
      <c r="LLO20" s="384"/>
      <c r="LLP20" s="384"/>
      <c r="LLQ20" s="384"/>
      <c r="LLR20" s="384"/>
      <c r="LLS20" s="384"/>
      <c r="LLT20" s="384"/>
      <c r="LLU20" s="384"/>
      <c r="LLV20" s="384"/>
      <c r="LLW20" s="384"/>
      <c r="LLX20" s="384"/>
      <c r="LLY20" s="384"/>
      <c r="LLZ20" s="384"/>
      <c r="LMA20" s="384"/>
      <c r="LMB20" s="384"/>
      <c r="LMC20" s="384"/>
      <c r="LMD20" s="384"/>
      <c r="LME20" s="384"/>
      <c r="LMF20" s="384"/>
      <c r="LMG20" s="384"/>
      <c r="LMH20" s="384"/>
      <c r="LMI20" s="384"/>
      <c r="LMJ20" s="384"/>
      <c r="LMK20" s="384"/>
      <c r="LML20" s="384"/>
      <c r="LMM20" s="384"/>
      <c r="LMN20" s="384"/>
      <c r="LMO20" s="384"/>
      <c r="LMP20" s="384"/>
      <c r="LMQ20" s="384"/>
      <c r="LMR20" s="384"/>
      <c r="LMS20" s="384"/>
      <c r="LMT20" s="384"/>
      <c r="LMU20" s="384"/>
      <c r="LMV20" s="384"/>
      <c r="LMW20" s="384"/>
      <c r="LMX20" s="384"/>
      <c r="LMY20" s="384"/>
      <c r="LMZ20" s="384"/>
      <c r="LNA20" s="384"/>
      <c r="LNB20" s="384"/>
      <c r="LNC20" s="384"/>
      <c r="LND20" s="384"/>
      <c r="LNE20" s="384"/>
      <c r="LNF20" s="384"/>
      <c r="LNG20" s="384"/>
      <c r="LNH20" s="384"/>
      <c r="LNI20" s="384"/>
      <c r="LNJ20" s="384"/>
      <c r="LNK20" s="384"/>
      <c r="LNL20" s="384"/>
      <c r="LNM20" s="384"/>
      <c r="LNN20" s="384"/>
      <c r="LNO20" s="384"/>
      <c r="LNP20" s="384"/>
      <c r="LNQ20" s="384"/>
      <c r="LNR20" s="384"/>
      <c r="LNS20" s="384"/>
      <c r="LNT20" s="384"/>
      <c r="LNU20" s="384"/>
      <c r="LNV20" s="384"/>
      <c r="LNW20" s="384"/>
      <c r="LNX20" s="384"/>
      <c r="LNY20" s="384"/>
      <c r="LNZ20" s="384"/>
      <c r="LOA20" s="384"/>
      <c r="LOB20" s="384"/>
      <c r="LOC20" s="384"/>
      <c r="LOD20" s="384"/>
      <c r="LOE20" s="384"/>
      <c r="LOF20" s="384"/>
      <c r="LOG20" s="384"/>
      <c r="LOH20" s="384"/>
      <c r="LOI20" s="384"/>
      <c r="LOJ20" s="384"/>
      <c r="LOK20" s="384"/>
      <c r="LOL20" s="384"/>
      <c r="LOM20" s="384"/>
      <c r="LON20" s="384"/>
      <c r="LOO20" s="384"/>
      <c r="LOP20" s="384"/>
      <c r="LOQ20" s="384"/>
      <c r="LOR20" s="384"/>
      <c r="LOS20" s="384"/>
      <c r="LOT20" s="384"/>
      <c r="LOU20" s="384"/>
      <c r="LOV20" s="384"/>
      <c r="LOW20" s="384"/>
      <c r="LOX20" s="384"/>
      <c r="LOY20" s="384"/>
      <c r="LOZ20" s="384"/>
      <c r="LPA20" s="384"/>
      <c r="LPB20" s="384"/>
      <c r="LPC20" s="384"/>
      <c r="LPD20" s="384"/>
      <c r="LPE20" s="384"/>
      <c r="LPF20" s="384"/>
      <c r="LPG20" s="384"/>
      <c r="LPH20" s="384"/>
      <c r="LPI20" s="384"/>
      <c r="LPJ20" s="384"/>
      <c r="LPK20" s="384"/>
      <c r="LPL20" s="384"/>
      <c r="LPM20" s="384"/>
      <c r="LPN20" s="384"/>
      <c r="LPO20" s="384"/>
      <c r="LPP20" s="384"/>
      <c r="LPQ20" s="384"/>
      <c r="LPR20" s="384"/>
      <c r="LPS20" s="384"/>
      <c r="LPT20" s="384"/>
      <c r="LPU20" s="384"/>
      <c r="LPV20" s="384"/>
      <c r="LPW20" s="384"/>
      <c r="LPX20" s="384"/>
      <c r="LPY20" s="384"/>
      <c r="LPZ20" s="384"/>
      <c r="LQA20" s="384"/>
      <c r="LQB20" s="384"/>
      <c r="LQC20" s="384"/>
      <c r="LQD20" s="384"/>
      <c r="LQE20" s="384"/>
      <c r="LQF20" s="384"/>
      <c r="LQG20" s="384"/>
      <c r="LQH20" s="384"/>
      <c r="LQI20" s="384"/>
      <c r="LQJ20" s="384"/>
      <c r="LQK20" s="384"/>
      <c r="LQL20" s="384"/>
      <c r="LQM20" s="384"/>
      <c r="LQN20" s="384"/>
      <c r="LQO20" s="384"/>
      <c r="LQP20" s="384"/>
      <c r="LQQ20" s="384"/>
      <c r="LQR20" s="384"/>
      <c r="LQS20" s="384"/>
      <c r="LQT20" s="384"/>
      <c r="LQU20" s="384"/>
      <c r="LQV20" s="384"/>
      <c r="LQW20" s="384"/>
      <c r="LQX20" s="384"/>
      <c r="LQY20" s="384"/>
      <c r="LQZ20" s="384"/>
      <c r="LRA20" s="384"/>
      <c r="LRB20" s="384"/>
      <c r="LRC20" s="384"/>
      <c r="LRD20" s="384"/>
      <c r="LRE20" s="384"/>
      <c r="LRF20" s="384"/>
      <c r="LRG20" s="384"/>
      <c r="LRH20" s="384"/>
      <c r="LRI20" s="384"/>
      <c r="LRJ20" s="384"/>
      <c r="LRK20" s="384"/>
      <c r="LRL20" s="384"/>
      <c r="LRM20" s="384"/>
      <c r="LRN20" s="384"/>
      <c r="LRO20" s="384"/>
      <c r="LRP20" s="384"/>
      <c r="LRQ20" s="384"/>
      <c r="LRR20" s="384"/>
      <c r="LRS20" s="384"/>
      <c r="LRT20" s="384"/>
      <c r="LRU20" s="384"/>
      <c r="LRV20" s="384"/>
      <c r="LRW20" s="384"/>
      <c r="LRX20" s="384"/>
      <c r="LRY20" s="384"/>
      <c r="LRZ20" s="384"/>
      <c r="LSA20" s="384"/>
      <c r="LSB20" s="384"/>
      <c r="LSC20" s="384"/>
      <c r="LSD20" s="384"/>
      <c r="LSE20" s="384"/>
      <c r="LSF20" s="384"/>
      <c r="LSG20" s="384"/>
      <c r="LSH20" s="384"/>
      <c r="LSI20" s="384"/>
      <c r="LSJ20" s="384"/>
      <c r="LSK20" s="384"/>
      <c r="LSL20" s="384"/>
      <c r="LSM20" s="384"/>
      <c r="LSN20" s="384"/>
      <c r="LSO20" s="384"/>
      <c r="LSP20" s="384"/>
      <c r="LSQ20" s="384"/>
      <c r="LSR20" s="384"/>
      <c r="LSS20" s="384"/>
      <c r="LST20" s="384"/>
      <c r="LSU20" s="384"/>
      <c r="LSV20" s="384"/>
      <c r="LSW20" s="384"/>
      <c r="LSX20" s="384"/>
      <c r="LSY20" s="384"/>
      <c r="LSZ20" s="384"/>
      <c r="LTA20" s="384"/>
      <c r="LTB20" s="384"/>
      <c r="LTC20" s="384"/>
      <c r="LTD20" s="384"/>
      <c r="LTE20" s="384"/>
      <c r="LTF20" s="384"/>
      <c r="LTG20" s="384"/>
      <c r="LTH20" s="384"/>
      <c r="LTI20" s="384"/>
      <c r="LTJ20" s="384"/>
      <c r="LTK20" s="384"/>
      <c r="LTL20" s="384"/>
      <c r="LTM20" s="384"/>
      <c r="LTN20" s="384"/>
      <c r="LTO20" s="384"/>
      <c r="LTP20" s="384"/>
      <c r="LTQ20" s="384"/>
      <c r="LTR20" s="384"/>
      <c r="LTS20" s="384"/>
      <c r="LTT20" s="384"/>
      <c r="LTU20" s="384"/>
      <c r="LTV20" s="384"/>
      <c r="LTW20" s="384"/>
      <c r="LTX20" s="384"/>
      <c r="LTY20" s="384"/>
      <c r="LTZ20" s="384"/>
      <c r="LUA20" s="384"/>
      <c r="LUB20" s="384"/>
      <c r="LUC20" s="384"/>
      <c r="LUD20" s="384"/>
      <c r="LUE20" s="384"/>
      <c r="LUF20" s="384"/>
      <c r="LUG20" s="384"/>
      <c r="LUH20" s="384"/>
      <c r="LUI20" s="384"/>
      <c r="LUJ20" s="384"/>
      <c r="LUK20" s="384"/>
      <c r="LUL20" s="384"/>
      <c r="LUM20" s="384"/>
      <c r="LUN20" s="384"/>
      <c r="LUO20" s="384"/>
      <c r="LUP20" s="384"/>
      <c r="LUQ20" s="384"/>
      <c r="LUR20" s="384"/>
      <c r="LUS20" s="384"/>
      <c r="LUT20" s="384"/>
      <c r="LUU20" s="384"/>
      <c r="LUV20" s="384"/>
      <c r="LUW20" s="384"/>
      <c r="LUX20" s="384"/>
      <c r="LUY20" s="384"/>
      <c r="LUZ20" s="384"/>
      <c r="LVA20" s="384"/>
      <c r="LVB20" s="384"/>
      <c r="LVC20" s="384"/>
      <c r="LVD20" s="384"/>
      <c r="LVE20" s="384"/>
      <c r="LVF20" s="384"/>
      <c r="LVG20" s="384"/>
      <c r="LVH20" s="384"/>
      <c r="LVI20" s="384"/>
      <c r="LVJ20" s="384"/>
      <c r="LVK20" s="384"/>
      <c r="LVL20" s="384"/>
      <c r="LVM20" s="384"/>
      <c r="LVN20" s="384"/>
      <c r="LVO20" s="384"/>
      <c r="LVP20" s="384"/>
      <c r="LVQ20" s="384"/>
      <c r="LVR20" s="384"/>
      <c r="LVS20" s="384"/>
      <c r="LVT20" s="384"/>
      <c r="LVU20" s="384"/>
      <c r="LVV20" s="384"/>
      <c r="LVW20" s="384"/>
      <c r="LVX20" s="384"/>
      <c r="LVY20" s="384"/>
      <c r="LVZ20" s="384"/>
      <c r="LWA20" s="384"/>
      <c r="LWB20" s="384"/>
      <c r="LWC20" s="384"/>
      <c r="LWD20" s="384"/>
      <c r="LWE20" s="384"/>
      <c r="LWF20" s="384"/>
      <c r="LWG20" s="384"/>
      <c r="LWH20" s="384"/>
      <c r="LWI20" s="384"/>
      <c r="LWJ20" s="384"/>
      <c r="LWK20" s="384"/>
      <c r="LWL20" s="384"/>
      <c r="LWM20" s="384"/>
      <c r="LWN20" s="384"/>
      <c r="LWO20" s="384"/>
      <c r="LWP20" s="384"/>
      <c r="LWQ20" s="384"/>
      <c r="LWR20" s="384"/>
      <c r="LWS20" s="384"/>
      <c r="LWT20" s="384"/>
      <c r="LWU20" s="384"/>
      <c r="LWV20" s="384"/>
      <c r="LWW20" s="384"/>
      <c r="LWX20" s="384"/>
      <c r="LWY20" s="384"/>
      <c r="LWZ20" s="384"/>
      <c r="LXA20" s="384"/>
      <c r="LXB20" s="384"/>
      <c r="LXC20" s="384"/>
      <c r="LXD20" s="384"/>
      <c r="LXE20" s="384"/>
      <c r="LXF20" s="384"/>
      <c r="LXG20" s="384"/>
      <c r="LXH20" s="384"/>
      <c r="LXI20" s="384"/>
      <c r="LXJ20" s="384"/>
      <c r="LXK20" s="384"/>
      <c r="LXL20" s="384"/>
      <c r="LXM20" s="384"/>
      <c r="LXN20" s="384"/>
      <c r="LXO20" s="384"/>
      <c r="LXP20" s="384"/>
      <c r="LXQ20" s="384"/>
      <c r="LXR20" s="384"/>
      <c r="LXS20" s="384"/>
      <c r="LXT20" s="384"/>
      <c r="LXU20" s="384"/>
      <c r="LXV20" s="384"/>
      <c r="LXW20" s="384"/>
      <c r="LXX20" s="384"/>
      <c r="LXY20" s="384"/>
      <c r="LXZ20" s="384"/>
      <c r="LYA20" s="384"/>
      <c r="LYB20" s="384"/>
      <c r="LYC20" s="384"/>
      <c r="LYD20" s="384"/>
      <c r="LYE20" s="384"/>
      <c r="LYF20" s="384"/>
      <c r="LYG20" s="384"/>
      <c r="LYH20" s="384"/>
      <c r="LYI20" s="384"/>
      <c r="LYJ20" s="384"/>
      <c r="LYK20" s="384"/>
      <c r="LYL20" s="384"/>
      <c r="LYM20" s="384"/>
      <c r="LYN20" s="384"/>
      <c r="LYO20" s="384"/>
      <c r="LYP20" s="384"/>
      <c r="LYQ20" s="384"/>
      <c r="LYR20" s="384"/>
      <c r="LYS20" s="384"/>
      <c r="LYT20" s="384"/>
      <c r="LYU20" s="384"/>
      <c r="LYV20" s="384"/>
      <c r="LYW20" s="384"/>
      <c r="LYX20" s="384"/>
      <c r="LYY20" s="384"/>
      <c r="LYZ20" s="384"/>
      <c r="LZA20" s="384"/>
      <c r="LZB20" s="384"/>
      <c r="LZC20" s="384"/>
      <c r="LZD20" s="384"/>
      <c r="LZE20" s="384"/>
      <c r="LZF20" s="384"/>
      <c r="LZG20" s="384"/>
      <c r="LZH20" s="384"/>
      <c r="LZI20" s="384"/>
      <c r="LZJ20" s="384"/>
      <c r="LZK20" s="384"/>
      <c r="LZL20" s="384"/>
      <c r="LZM20" s="384"/>
      <c r="LZN20" s="384"/>
      <c r="LZO20" s="384"/>
      <c r="LZP20" s="384"/>
      <c r="LZQ20" s="384"/>
      <c r="LZR20" s="384"/>
      <c r="LZS20" s="384"/>
      <c r="LZT20" s="384"/>
      <c r="LZU20" s="384"/>
      <c r="LZV20" s="384"/>
      <c r="LZW20" s="384"/>
      <c r="LZX20" s="384"/>
      <c r="LZY20" s="384"/>
      <c r="LZZ20" s="384"/>
      <c r="MAA20" s="384"/>
      <c r="MAB20" s="384"/>
      <c r="MAC20" s="384"/>
      <c r="MAD20" s="384"/>
      <c r="MAE20" s="384"/>
      <c r="MAF20" s="384"/>
      <c r="MAG20" s="384"/>
      <c r="MAH20" s="384"/>
      <c r="MAI20" s="384"/>
      <c r="MAJ20" s="384"/>
      <c r="MAK20" s="384"/>
      <c r="MAL20" s="384"/>
      <c r="MAM20" s="384"/>
      <c r="MAN20" s="384"/>
      <c r="MAO20" s="384"/>
      <c r="MAP20" s="384"/>
      <c r="MAQ20" s="384"/>
      <c r="MAR20" s="384"/>
      <c r="MAS20" s="384"/>
      <c r="MAT20" s="384"/>
      <c r="MAU20" s="384"/>
      <c r="MAV20" s="384"/>
      <c r="MAW20" s="384"/>
      <c r="MAX20" s="384"/>
      <c r="MAY20" s="384"/>
      <c r="MAZ20" s="384"/>
      <c r="MBA20" s="384"/>
      <c r="MBB20" s="384"/>
      <c r="MBC20" s="384"/>
      <c r="MBD20" s="384"/>
      <c r="MBE20" s="384"/>
      <c r="MBF20" s="384"/>
      <c r="MBG20" s="384"/>
      <c r="MBH20" s="384"/>
      <c r="MBI20" s="384"/>
      <c r="MBJ20" s="384"/>
      <c r="MBK20" s="384"/>
      <c r="MBL20" s="384"/>
      <c r="MBM20" s="384"/>
      <c r="MBN20" s="384"/>
      <c r="MBO20" s="384"/>
      <c r="MBP20" s="384"/>
      <c r="MBQ20" s="384"/>
      <c r="MBR20" s="384"/>
      <c r="MBS20" s="384"/>
      <c r="MBT20" s="384"/>
      <c r="MBU20" s="384"/>
      <c r="MBV20" s="384"/>
      <c r="MBW20" s="384"/>
      <c r="MBX20" s="384"/>
      <c r="MBY20" s="384"/>
      <c r="MBZ20" s="384"/>
      <c r="MCA20" s="384"/>
      <c r="MCB20" s="384"/>
      <c r="MCC20" s="384"/>
      <c r="MCD20" s="384"/>
      <c r="MCE20" s="384"/>
      <c r="MCF20" s="384"/>
      <c r="MCG20" s="384"/>
      <c r="MCH20" s="384"/>
      <c r="MCI20" s="384"/>
      <c r="MCJ20" s="384"/>
      <c r="MCK20" s="384"/>
      <c r="MCL20" s="384"/>
      <c r="MCM20" s="384"/>
      <c r="MCN20" s="384"/>
      <c r="MCO20" s="384"/>
      <c r="MCP20" s="384"/>
      <c r="MCQ20" s="384"/>
      <c r="MCR20" s="384"/>
      <c r="MCS20" s="384"/>
      <c r="MCT20" s="384"/>
      <c r="MCU20" s="384"/>
      <c r="MCV20" s="384"/>
      <c r="MCW20" s="384"/>
      <c r="MCX20" s="384"/>
      <c r="MCY20" s="384"/>
      <c r="MCZ20" s="384"/>
      <c r="MDA20" s="384"/>
      <c r="MDB20" s="384"/>
      <c r="MDC20" s="384"/>
      <c r="MDD20" s="384"/>
      <c r="MDE20" s="384"/>
      <c r="MDF20" s="384"/>
      <c r="MDG20" s="384"/>
      <c r="MDH20" s="384"/>
      <c r="MDI20" s="384"/>
      <c r="MDJ20" s="384"/>
      <c r="MDK20" s="384"/>
      <c r="MDL20" s="384"/>
      <c r="MDM20" s="384"/>
      <c r="MDN20" s="384"/>
      <c r="MDO20" s="384"/>
      <c r="MDP20" s="384"/>
      <c r="MDQ20" s="384"/>
      <c r="MDR20" s="384"/>
      <c r="MDS20" s="384"/>
      <c r="MDT20" s="384"/>
      <c r="MDU20" s="384"/>
      <c r="MDV20" s="384"/>
      <c r="MDW20" s="384"/>
      <c r="MDX20" s="384"/>
      <c r="MDY20" s="384"/>
      <c r="MDZ20" s="384"/>
      <c r="MEA20" s="384"/>
      <c r="MEB20" s="384"/>
      <c r="MEC20" s="384"/>
      <c r="MED20" s="384"/>
      <c r="MEE20" s="384"/>
      <c r="MEF20" s="384"/>
      <c r="MEG20" s="384"/>
      <c r="MEH20" s="384"/>
      <c r="MEI20" s="384"/>
      <c r="MEJ20" s="384"/>
      <c r="MEK20" s="384"/>
      <c r="MEL20" s="384"/>
      <c r="MEM20" s="384"/>
      <c r="MEN20" s="384"/>
      <c r="MEO20" s="384"/>
      <c r="MEP20" s="384"/>
      <c r="MEQ20" s="384"/>
      <c r="MER20" s="384"/>
      <c r="MES20" s="384"/>
      <c r="MET20" s="384"/>
      <c r="MEU20" s="384"/>
      <c r="MEV20" s="384"/>
      <c r="MEW20" s="384"/>
      <c r="MEX20" s="384"/>
      <c r="MEY20" s="384"/>
      <c r="MEZ20" s="384"/>
      <c r="MFA20" s="384"/>
      <c r="MFB20" s="384"/>
      <c r="MFC20" s="384"/>
      <c r="MFD20" s="384"/>
      <c r="MFE20" s="384"/>
      <c r="MFF20" s="384"/>
      <c r="MFG20" s="384"/>
      <c r="MFH20" s="384"/>
      <c r="MFI20" s="384"/>
      <c r="MFJ20" s="384"/>
      <c r="MFK20" s="384"/>
      <c r="MFL20" s="384"/>
      <c r="MFM20" s="384"/>
      <c r="MFN20" s="384"/>
      <c r="MFO20" s="384"/>
      <c r="MFP20" s="384"/>
      <c r="MFQ20" s="384"/>
      <c r="MFR20" s="384"/>
      <c r="MFS20" s="384"/>
      <c r="MFT20" s="384"/>
      <c r="MFU20" s="384"/>
      <c r="MFV20" s="384"/>
      <c r="MFW20" s="384"/>
      <c r="MFX20" s="384"/>
      <c r="MFY20" s="384"/>
      <c r="MFZ20" s="384"/>
      <c r="MGA20" s="384"/>
      <c r="MGB20" s="384"/>
      <c r="MGC20" s="384"/>
      <c r="MGD20" s="384"/>
      <c r="MGE20" s="384"/>
      <c r="MGF20" s="384"/>
      <c r="MGG20" s="384"/>
      <c r="MGH20" s="384"/>
      <c r="MGI20" s="384"/>
      <c r="MGJ20" s="384"/>
      <c r="MGK20" s="384"/>
      <c r="MGL20" s="384"/>
      <c r="MGM20" s="384"/>
      <c r="MGN20" s="384"/>
      <c r="MGO20" s="384"/>
      <c r="MGP20" s="384"/>
      <c r="MGQ20" s="384"/>
      <c r="MGR20" s="384"/>
      <c r="MGS20" s="384"/>
      <c r="MGT20" s="384"/>
      <c r="MGU20" s="384"/>
      <c r="MGV20" s="384"/>
      <c r="MGW20" s="384"/>
      <c r="MGX20" s="384"/>
      <c r="MGY20" s="384"/>
      <c r="MGZ20" s="384"/>
      <c r="MHA20" s="384"/>
      <c r="MHB20" s="384"/>
      <c r="MHC20" s="384"/>
      <c r="MHD20" s="384"/>
      <c r="MHE20" s="384"/>
      <c r="MHF20" s="384"/>
      <c r="MHG20" s="384"/>
      <c r="MHH20" s="384"/>
      <c r="MHI20" s="384"/>
      <c r="MHJ20" s="384"/>
      <c r="MHK20" s="384"/>
      <c r="MHL20" s="384"/>
      <c r="MHM20" s="384"/>
      <c r="MHN20" s="384"/>
      <c r="MHO20" s="384"/>
      <c r="MHP20" s="384"/>
      <c r="MHQ20" s="384"/>
      <c r="MHR20" s="384"/>
      <c r="MHS20" s="384"/>
      <c r="MHT20" s="384"/>
      <c r="MHU20" s="384"/>
      <c r="MHV20" s="384"/>
      <c r="MHW20" s="384"/>
      <c r="MHX20" s="384"/>
      <c r="MHY20" s="384"/>
      <c r="MHZ20" s="384"/>
      <c r="MIA20" s="384"/>
      <c r="MIB20" s="384"/>
      <c r="MIC20" s="384"/>
      <c r="MID20" s="384"/>
      <c r="MIE20" s="384"/>
      <c r="MIF20" s="384"/>
      <c r="MIG20" s="384"/>
      <c r="MIH20" s="384"/>
      <c r="MII20" s="384"/>
      <c r="MIJ20" s="384"/>
      <c r="MIK20" s="384"/>
      <c r="MIL20" s="384"/>
      <c r="MIM20" s="384"/>
      <c r="MIN20" s="384"/>
      <c r="MIO20" s="384"/>
      <c r="MIP20" s="384"/>
      <c r="MIQ20" s="384"/>
      <c r="MIR20" s="384"/>
      <c r="MIS20" s="384"/>
      <c r="MIT20" s="384"/>
      <c r="MIU20" s="384"/>
      <c r="MIV20" s="384"/>
      <c r="MIW20" s="384"/>
      <c r="MIX20" s="384"/>
      <c r="MIY20" s="384"/>
      <c r="MIZ20" s="384"/>
      <c r="MJA20" s="384"/>
      <c r="MJB20" s="384"/>
      <c r="MJC20" s="384"/>
      <c r="MJD20" s="384"/>
      <c r="MJE20" s="384"/>
      <c r="MJF20" s="384"/>
      <c r="MJG20" s="384"/>
      <c r="MJH20" s="384"/>
      <c r="MJI20" s="384"/>
      <c r="MJJ20" s="384"/>
      <c r="MJK20" s="384"/>
      <c r="MJL20" s="384"/>
      <c r="MJM20" s="384"/>
      <c r="MJN20" s="384"/>
      <c r="MJO20" s="384"/>
      <c r="MJP20" s="384"/>
      <c r="MJQ20" s="384"/>
      <c r="MJR20" s="384"/>
      <c r="MJS20" s="384"/>
      <c r="MJT20" s="384"/>
      <c r="MJU20" s="384"/>
      <c r="MJV20" s="384"/>
      <c r="MJW20" s="384"/>
      <c r="MJX20" s="384"/>
      <c r="MJY20" s="384"/>
      <c r="MJZ20" s="384"/>
      <c r="MKA20" s="384"/>
      <c r="MKB20" s="384"/>
      <c r="MKC20" s="384"/>
      <c r="MKD20" s="384"/>
      <c r="MKE20" s="384"/>
      <c r="MKF20" s="384"/>
      <c r="MKG20" s="384"/>
      <c r="MKH20" s="384"/>
      <c r="MKI20" s="384"/>
      <c r="MKJ20" s="384"/>
      <c r="MKK20" s="384"/>
      <c r="MKL20" s="384"/>
      <c r="MKM20" s="384"/>
      <c r="MKN20" s="384"/>
      <c r="MKO20" s="384"/>
      <c r="MKP20" s="384"/>
      <c r="MKQ20" s="384"/>
      <c r="MKR20" s="384"/>
      <c r="MKS20" s="384"/>
      <c r="MKT20" s="384"/>
      <c r="MKU20" s="384"/>
      <c r="MKV20" s="384"/>
      <c r="MKW20" s="384"/>
      <c r="MKX20" s="384"/>
      <c r="MKY20" s="384"/>
      <c r="MKZ20" s="384"/>
      <c r="MLA20" s="384"/>
      <c r="MLB20" s="384"/>
      <c r="MLC20" s="384"/>
      <c r="MLD20" s="384"/>
      <c r="MLE20" s="384"/>
      <c r="MLF20" s="384"/>
      <c r="MLG20" s="384"/>
      <c r="MLH20" s="384"/>
      <c r="MLI20" s="384"/>
      <c r="MLJ20" s="384"/>
      <c r="MLK20" s="384"/>
      <c r="MLL20" s="384"/>
      <c r="MLM20" s="384"/>
      <c r="MLN20" s="384"/>
      <c r="MLO20" s="384"/>
      <c r="MLP20" s="384"/>
      <c r="MLQ20" s="384"/>
      <c r="MLR20" s="384"/>
      <c r="MLS20" s="384"/>
      <c r="MLT20" s="384"/>
      <c r="MLU20" s="384"/>
      <c r="MLV20" s="384"/>
      <c r="MLW20" s="384"/>
      <c r="MLX20" s="384"/>
      <c r="MLY20" s="384"/>
      <c r="MLZ20" s="384"/>
      <c r="MMA20" s="384"/>
      <c r="MMB20" s="384"/>
      <c r="MMC20" s="384"/>
      <c r="MMD20" s="384"/>
      <c r="MME20" s="384"/>
      <c r="MMF20" s="384"/>
      <c r="MMG20" s="384"/>
      <c r="MMH20" s="384"/>
      <c r="MMI20" s="384"/>
      <c r="MMJ20" s="384"/>
      <c r="MMK20" s="384"/>
      <c r="MML20" s="384"/>
      <c r="MMM20" s="384"/>
      <c r="MMN20" s="384"/>
      <c r="MMO20" s="384"/>
      <c r="MMP20" s="384"/>
      <c r="MMQ20" s="384"/>
      <c r="MMR20" s="384"/>
      <c r="MMS20" s="384"/>
      <c r="MMT20" s="384"/>
      <c r="MMU20" s="384"/>
      <c r="MMV20" s="384"/>
      <c r="MMW20" s="384"/>
      <c r="MMX20" s="384"/>
      <c r="MMY20" s="384"/>
      <c r="MMZ20" s="384"/>
      <c r="MNA20" s="384"/>
      <c r="MNB20" s="384"/>
      <c r="MNC20" s="384"/>
      <c r="MND20" s="384"/>
      <c r="MNE20" s="384"/>
      <c r="MNF20" s="384"/>
      <c r="MNG20" s="384"/>
      <c r="MNH20" s="384"/>
      <c r="MNI20" s="384"/>
      <c r="MNJ20" s="384"/>
      <c r="MNK20" s="384"/>
      <c r="MNL20" s="384"/>
      <c r="MNM20" s="384"/>
      <c r="MNN20" s="384"/>
      <c r="MNO20" s="384"/>
      <c r="MNP20" s="384"/>
      <c r="MNQ20" s="384"/>
      <c r="MNR20" s="384"/>
      <c r="MNS20" s="384"/>
      <c r="MNT20" s="384"/>
      <c r="MNU20" s="384"/>
      <c r="MNV20" s="384"/>
      <c r="MNW20" s="384"/>
      <c r="MNX20" s="384"/>
      <c r="MNY20" s="384"/>
      <c r="MNZ20" s="384"/>
      <c r="MOA20" s="384"/>
      <c r="MOB20" s="384"/>
      <c r="MOC20" s="384"/>
      <c r="MOD20" s="384"/>
      <c r="MOE20" s="384"/>
      <c r="MOF20" s="384"/>
      <c r="MOG20" s="384"/>
      <c r="MOH20" s="384"/>
      <c r="MOI20" s="384"/>
      <c r="MOJ20" s="384"/>
      <c r="MOK20" s="384"/>
      <c r="MOL20" s="384"/>
      <c r="MOM20" s="384"/>
      <c r="MON20" s="384"/>
      <c r="MOO20" s="384"/>
      <c r="MOP20" s="384"/>
      <c r="MOQ20" s="384"/>
      <c r="MOR20" s="384"/>
      <c r="MOS20" s="384"/>
      <c r="MOT20" s="384"/>
      <c r="MOU20" s="384"/>
      <c r="MOV20" s="384"/>
      <c r="MOW20" s="384"/>
      <c r="MOX20" s="384"/>
      <c r="MOY20" s="384"/>
      <c r="MOZ20" s="384"/>
      <c r="MPA20" s="384"/>
      <c r="MPB20" s="384"/>
      <c r="MPC20" s="384"/>
      <c r="MPD20" s="384"/>
      <c r="MPE20" s="384"/>
      <c r="MPF20" s="384"/>
      <c r="MPG20" s="384"/>
      <c r="MPH20" s="384"/>
      <c r="MPI20" s="384"/>
      <c r="MPJ20" s="384"/>
      <c r="MPK20" s="384"/>
      <c r="MPL20" s="384"/>
      <c r="MPM20" s="384"/>
      <c r="MPN20" s="384"/>
      <c r="MPO20" s="384"/>
      <c r="MPP20" s="384"/>
      <c r="MPQ20" s="384"/>
      <c r="MPR20" s="384"/>
      <c r="MPS20" s="384"/>
      <c r="MPT20" s="384"/>
      <c r="MPU20" s="384"/>
      <c r="MPV20" s="384"/>
      <c r="MPW20" s="384"/>
      <c r="MPX20" s="384"/>
      <c r="MPY20" s="384"/>
      <c r="MPZ20" s="384"/>
      <c r="MQA20" s="384"/>
      <c r="MQB20" s="384"/>
      <c r="MQC20" s="384"/>
      <c r="MQD20" s="384"/>
      <c r="MQE20" s="384"/>
      <c r="MQF20" s="384"/>
      <c r="MQG20" s="384"/>
      <c r="MQH20" s="384"/>
      <c r="MQI20" s="384"/>
      <c r="MQJ20" s="384"/>
      <c r="MQK20" s="384"/>
      <c r="MQL20" s="384"/>
      <c r="MQM20" s="384"/>
      <c r="MQN20" s="384"/>
      <c r="MQO20" s="384"/>
      <c r="MQP20" s="384"/>
      <c r="MQQ20" s="384"/>
      <c r="MQR20" s="384"/>
      <c r="MQS20" s="384"/>
      <c r="MQT20" s="384"/>
      <c r="MQU20" s="384"/>
      <c r="MQV20" s="384"/>
      <c r="MQW20" s="384"/>
      <c r="MQX20" s="384"/>
      <c r="MQY20" s="384"/>
      <c r="MQZ20" s="384"/>
      <c r="MRA20" s="384"/>
      <c r="MRB20" s="384"/>
      <c r="MRC20" s="384"/>
      <c r="MRD20" s="384"/>
      <c r="MRE20" s="384"/>
      <c r="MRF20" s="384"/>
      <c r="MRG20" s="384"/>
      <c r="MRH20" s="384"/>
      <c r="MRI20" s="384"/>
      <c r="MRJ20" s="384"/>
      <c r="MRK20" s="384"/>
      <c r="MRL20" s="384"/>
      <c r="MRM20" s="384"/>
      <c r="MRN20" s="384"/>
      <c r="MRO20" s="384"/>
      <c r="MRP20" s="384"/>
      <c r="MRQ20" s="384"/>
      <c r="MRR20" s="384"/>
      <c r="MRS20" s="384"/>
      <c r="MRT20" s="384"/>
      <c r="MRU20" s="384"/>
      <c r="MRV20" s="384"/>
      <c r="MRW20" s="384"/>
      <c r="MRX20" s="384"/>
      <c r="MRY20" s="384"/>
      <c r="MRZ20" s="384"/>
      <c r="MSA20" s="384"/>
      <c r="MSB20" s="384"/>
      <c r="MSC20" s="384"/>
      <c r="MSD20" s="384"/>
      <c r="MSE20" s="384"/>
      <c r="MSF20" s="384"/>
      <c r="MSG20" s="384"/>
      <c r="MSH20" s="384"/>
      <c r="MSI20" s="384"/>
      <c r="MSJ20" s="384"/>
      <c r="MSK20" s="384"/>
      <c r="MSL20" s="384"/>
      <c r="MSM20" s="384"/>
      <c r="MSN20" s="384"/>
      <c r="MSO20" s="384"/>
      <c r="MSP20" s="384"/>
      <c r="MSQ20" s="384"/>
      <c r="MSR20" s="384"/>
      <c r="MSS20" s="384"/>
      <c r="MST20" s="384"/>
      <c r="MSU20" s="384"/>
      <c r="MSV20" s="384"/>
      <c r="MSW20" s="384"/>
      <c r="MSX20" s="384"/>
      <c r="MSY20" s="384"/>
      <c r="MSZ20" s="384"/>
      <c r="MTA20" s="384"/>
      <c r="MTB20" s="384"/>
      <c r="MTC20" s="384"/>
      <c r="MTD20" s="384"/>
      <c r="MTE20" s="384"/>
      <c r="MTF20" s="384"/>
      <c r="MTG20" s="384"/>
      <c r="MTH20" s="384"/>
      <c r="MTI20" s="384"/>
      <c r="MTJ20" s="384"/>
      <c r="MTK20" s="384"/>
      <c r="MTL20" s="384"/>
      <c r="MTM20" s="384"/>
      <c r="MTN20" s="384"/>
      <c r="MTO20" s="384"/>
      <c r="MTP20" s="384"/>
      <c r="MTQ20" s="384"/>
      <c r="MTR20" s="384"/>
      <c r="MTS20" s="384"/>
      <c r="MTT20" s="384"/>
      <c r="MTU20" s="384"/>
      <c r="MTV20" s="384"/>
      <c r="MTW20" s="384"/>
      <c r="MTX20" s="384"/>
      <c r="MTY20" s="384"/>
      <c r="MTZ20" s="384"/>
      <c r="MUA20" s="384"/>
      <c r="MUB20" s="384"/>
      <c r="MUC20" s="384"/>
      <c r="MUD20" s="384"/>
      <c r="MUE20" s="384"/>
      <c r="MUF20" s="384"/>
      <c r="MUG20" s="384"/>
      <c r="MUH20" s="384"/>
      <c r="MUI20" s="384"/>
      <c r="MUJ20" s="384"/>
      <c r="MUK20" s="384"/>
      <c r="MUL20" s="384"/>
      <c r="MUM20" s="384"/>
      <c r="MUN20" s="384"/>
      <c r="MUO20" s="384"/>
      <c r="MUP20" s="384"/>
      <c r="MUQ20" s="384"/>
      <c r="MUR20" s="384"/>
      <c r="MUS20" s="384"/>
      <c r="MUT20" s="384"/>
      <c r="MUU20" s="384"/>
      <c r="MUV20" s="384"/>
      <c r="MUW20" s="384"/>
      <c r="MUX20" s="384"/>
      <c r="MUY20" s="384"/>
      <c r="MUZ20" s="384"/>
      <c r="MVA20" s="384"/>
      <c r="MVB20" s="384"/>
      <c r="MVC20" s="384"/>
      <c r="MVD20" s="384"/>
      <c r="MVE20" s="384"/>
      <c r="MVF20" s="384"/>
      <c r="MVG20" s="384"/>
      <c r="MVH20" s="384"/>
      <c r="MVI20" s="384"/>
      <c r="MVJ20" s="384"/>
      <c r="MVK20" s="384"/>
      <c r="MVL20" s="384"/>
      <c r="MVM20" s="384"/>
      <c r="MVN20" s="384"/>
      <c r="MVO20" s="384"/>
      <c r="MVP20" s="384"/>
      <c r="MVQ20" s="384"/>
      <c r="MVR20" s="384"/>
      <c r="MVS20" s="384"/>
      <c r="MVT20" s="384"/>
      <c r="MVU20" s="384"/>
      <c r="MVV20" s="384"/>
      <c r="MVW20" s="384"/>
      <c r="MVX20" s="384"/>
      <c r="MVY20" s="384"/>
      <c r="MVZ20" s="384"/>
      <c r="MWA20" s="384"/>
      <c r="MWB20" s="384"/>
      <c r="MWC20" s="384"/>
      <c r="MWD20" s="384"/>
      <c r="MWE20" s="384"/>
      <c r="MWF20" s="384"/>
      <c r="MWG20" s="384"/>
      <c r="MWH20" s="384"/>
      <c r="MWI20" s="384"/>
      <c r="MWJ20" s="384"/>
      <c r="MWK20" s="384"/>
      <c r="MWL20" s="384"/>
      <c r="MWM20" s="384"/>
      <c r="MWN20" s="384"/>
      <c r="MWO20" s="384"/>
      <c r="MWP20" s="384"/>
      <c r="MWQ20" s="384"/>
      <c r="MWR20" s="384"/>
      <c r="MWS20" s="384"/>
      <c r="MWT20" s="384"/>
      <c r="MWU20" s="384"/>
      <c r="MWV20" s="384"/>
      <c r="MWW20" s="384"/>
      <c r="MWX20" s="384"/>
      <c r="MWY20" s="384"/>
      <c r="MWZ20" s="384"/>
      <c r="MXA20" s="384"/>
      <c r="MXB20" s="384"/>
      <c r="MXC20" s="384"/>
      <c r="MXD20" s="384"/>
      <c r="MXE20" s="384"/>
      <c r="MXF20" s="384"/>
      <c r="MXG20" s="384"/>
      <c r="MXH20" s="384"/>
      <c r="MXI20" s="384"/>
      <c r="MXJ20" s="384"/>
      <c r="MXK20" s="384"/>
      <c r="MXL20" s="384"/>
      <c r="MXM20" s="384"/>
      <c r="MXN20" s="384"/>
      <c r="MXO20" s="384"/>
      <c r="MXP20" s="384"/>
      <c r="MXQ20" s="384"/>
      <c r="MXR20" s="384"/>
      <c r="MXS20" s="384"/>
      <c r="MXT20" s="384"/>
      <c r="MXU20" s="384"/>
      <c r="MXV20" s="384"/>
      <c r="MXW20" s="384"/>
      <c r="MXX20" s="384"/>
      <c r="MXY20" s="384"/>
      <c r="MXZ20" s="384"/>
      <c r="MYA20" s="384"/>
      <c r="MYB20" s="384"/>
      <c r="MYC20" s="384"/>
      <c r="MYD20" s="384"/>
      <c r="MYE20" s="384"/>
      <c r="MYF20" s="384"/>
      <c r="MYG20" s="384"/>
      <c r="MYH20" s="384"/>
      <c r="MYI20" s="384"/>
      <c r="MYJ20" s="384"/>
      <c r="MYK20" s="384"/>
      <c r="MYL20" s="384"/>
      <c r="MYM20" s="384"/>
      <c r="MYN20" s="384"/>
      <c r="MYO20" s="384"/>
      <c r="MYP20" s="384"/>
      <c r="MYQ20" s="384"/>
      <c r="MYR20" s="384"/>
      <c r="MYS20" s="384"/>
      <c r="MYT20" s="384"/>
      <c r="MYU20" s="384"/>
      <c r="MYV20" s="384"/>
      <c r="MYW20" s="384"/>
      <c r="MYX20" s="384"/>
      <c r="MYY20" s="384"/>
      <c r="MYZ20" s="384"/>
      <c r="MZA20" s="384"/>
      <c r="MZB20" s="384"/>
      <c r="MZC20" s="384"/>
      <c r="MZD20" s="384"/>
      <c r="MZE20" s="384"/>
      <c r="MZF20" s="384"/>
      <c r="MZG20" s="384"/>
      <c r="MZH20" s="384"/>
      <c r="MZI20" s="384"/>
      <c r="MZJ20" s="384"/>
      <c r="MZK20" s="384"/>
      <c r="MZL20" s="384"/>
      <c r="MZM20" s="384"/>
      <c r="MZN20" s="384"/>
      <c r="MZO20" s="384"/>
      <c r="MZP20" s="384"/>
      <c r="MZQ20" s="384"/>
      <c r="MZR20" s="384"/>
      <c r="MZS20" s="384"/>
      <c r="MZT20" s="384"/>
      <c r="MZU20" s="384"/>
      <c r="MZV20" s="384"/>
      <c r="MZW20" s="384"/>
      <c r="MZX20" s="384"/>
      <c r="MZY20" s="384"/>
      <c r="MZZ20" s="384"/>
      <c r="NAA20" s="384"/>
      <c r="NAB20" s="384"/>
      <c r="NAC20" s="384"/>
      <c r="NAD20" s="384"/>
      <c r="NAE20" s="384"/>
      <c r="NAF20" s="384"/>
      <c r="NAG20" s="384"/>
      <c r="NAH20" s="384"/>
      <c r="NAI20" s="384"/>
      <c r="NAJ20" s="384"/>
      <c r="NAK20" s="384"/>
      <c r="NAL20" s="384"/>
      <c r="NAM20" s="384"/>
      <c r="NAN20" s="384"/>
      <c r="NAO20" s="384"/>
      <c r="NAP20" s="384"/>
      <c r="NAQ20" s="384"/>
      <c r="NAR20" s="384"/>
      <c r="NAS20" s="384"/>
      <c r="NAT20" s="384"/>
      <c r="NAU20" s="384"/>
      <c r="NAV20" s="384"/>
      <c r="NAW20" s="384"/>
      <c r="NAX20" s="384"/>
      <c r="NAY20" s="384"/>
      <c r="NAZ20" s="384"/>
      <c r="NBA20" s="384"/>
      <c r="NBB20" s="384"/>
      <c r="NBC20" s="384"/>
      <c r="NBD20" s="384"/>
      <c r="NBE20" s="384"/>
      <c r="NBF20" s="384"/>
      <c r="NBG20" s="384"/>
      <c r="NBH20" s="384"/>
      <c r="NBI20" s="384"/>
      <c r="NBJ20" s="384"/>
      <c r="NBK20" s="384"/>
      <c r="NBL20" s="384"/>
      <c r="NBM20" s="384"/>
      <c r="NBN20" s="384"/>
      <c r="NBO20" s="384"/>
      <c r="NBP20" s="384"/>
      <c r="NBQ20" s="384"/>
      <c r="NBR20" s="384"/>
      <c r="NBS20" s="384"/>
      <c r="NBT20" s="384"/>
      <c r="NBU20" s="384"/>
      <c r="NBV20" s="384"/>
      <c r="NBW20" s="384"/>
      <c r="NBX20" s="384"/>
      <c r="NBY20" s="384"/>
      <c r="NBZ20" s="384"/>
      <c r="NCA20" s="384"/>
      <c r="NCB20" s="384"/>
      <c r="NCC20" s="384"/>
      <c r="NCD20" s="384"/>
      <c r="NCE20" s="384"/>
      <c r="NCF20" s="384"/>
      <c r="NCG20" s="384"/>
      <c r="NCH20" s="384"/>
      <c r="NCI20" s="384"/>
      <c r="NCJ20" s="384"/>
      <c r="NCK20" s="384"/>
      <c r="NCL20" s="384"/>
      <c r="NCM20" s="384"/>
      <c r="NCN20" s="384"/>
      <c r="NCO20" s="384"/>
      <c r="NCP20" s="384"/>
      <c r="NCQ20" s="384"/>
      <c r="NCR20" s="384"/>
      <c r="NCS20" s="384"/>
      <c r="NCT20" s="384"/>
      <c r="NCU20" s="384"/>
      <c r="NCV20" s="384"/>
      <c r="NCW20" s="384"/>
      <c r="NCX20" s="384"/>
      <c r="NCY20" s="384"/>
      <c r="NCZ20" s="384"/>
      <c r="NDA20" s="384"/>
      <c r="NDB20" s="384"/>
      <c r="NDC20" s="384"/>
      <c r="NDD20" s="384"/>
      <c r="NDE20" s="384"/>
      <c r="NDF20" s="384"/>
      <c r="NDG20" s="384"/>
      <c r="NDH20" s="384"/>
      <c r="NDI20" s="384"/>
      <c r="NDJ20" s="384"/>
      <c r="NDK20" s="384"/>
      <c r="NDL20" s="384"/>
      <c r="NDM20" s="384"/>
      <c r="NDN20" s="384"/>
      <c r="NDO20" s="384"/>
      <c r="NDP20" s="384"/>
      <c r="NDQ20" s="384"/>
      <c r="NDR20" s="384"/>
      <c r="NDS20" s="384"/>
      <c r="NDT20" s="384"/>
      <c r="NDU20" s="384"/>
      <c r="NDV20" s="384"/>
      <c r="NDW20" s="384"/>
      <c r="NDX20" s="384"/>
      <c r="NDY20" s="384"/>
      <c r="NDZ20" s="384"/>
      <c r="NEA20" s="384"/>
      <c r="NEB20" s="384"/>
      <c r="NEC20" s="384"/>
      <c r="NED20" s="384"/>
      <c r="NEE20" s="384"/>
      <c r="NEF20" s="384"/>
      <c r="NEG20" s="384"/>
      <c r="NEH20" s="384"/>
      <c r="NEI20" s="384"/>
      <c r="NEJ20" s="384"/>
      <c r="NEK20" s="384"/>
      <c r="NEL20" s="384"/>
      <c r="NEM20" s="384"/>
      <c r="NEN20" s="384"/>
      <c r="NEO20" s="384"/>
      <c r="NEP20" s="384"/>
      <c r="NEQ20" s="384"/>
      <c r="NER20" s="384"/>
      <c r="NES20" s="384"/>
      <c r="NET20" s="384"/>
      <c r="NEU20" s="384"/>
      <c r="NEV20" s="384"/>
      <c r="NEW20" s="384"/>
      <c r="NEX20" s="384"/>
      <c r="NEY20" s="384"/>
      <c r="NEZ20" s="384"/>
      <c r="NFA20" s="384"/>
      <c r="NFB20" s="384"/>
      <c r="NFC20" s="384"/>
      <c r="NFD20" s="384"/>
      <c r="NFE20" s="384"/>
      <c r="NFF20" s="384"/>
      <c r="NFG20" s="384"/>
      <c r="NFH20" s="384"/>
      <c r="NFI20" s="384"/>
      <c r="NFJ20" s="384"/>
      <c r="NFK20" s="384"/>
      <c r="NFL20" s="384"/>
      <c r="NFM20" s="384"/>
      <c r="NFN20" s="384"/>
      <c r="NFO20" s="384"/>
      <c r="NFP20" s="384"/>
      <c r="NFQ20" s="384"/>
      <c r="NFR20" s="384"/>
      <c r="NFS20" s="384"/>
      <c r="NFT20" s="384"/>
      <c r="NFU20" s="384"/>
      <c r="NFV20" s="384"/>
      <c r="NFW20" s="384"/>
      <c r="NFX20" s="384"/>
      <c r="NFY20" s="384"/>
      <c r="NFZ20" s="384"/>
      <c r="NGA20" s="384"/>
      <c r="NGB20" s="384"/>
      <c r="NGC20" s="384"/>
      <c r="NGD20" s="384"/>
      <c r="NGE20" s="384"/>
      <c r="NGF20" s="384"/>
      <c r="NGG20" s="384"/>
      <c r="NGH20" s="384"/>
      <c r="NGI20" s="384"/>
      <c r="NGJ20" s="384"/>
      <c r="NGK20" s="384"/>
      <c r="NGL20" s="384"/>
      <c r="NGM20" s="384"/>
      <c r="NGN20" s="384"/>
      <c r="NGO20" s="384"/>
      <c r="NGP20" s="384"/>
      <c r="NGQ20" s="384"/>
      <c r="NGR20" s="384"/>
      <c r="NGS20" s="384"/>
      <c r="NGT20" s="384"/>
      <c r="NGU20" s="384"/>
      <c r="NGV20" s="384"/>
      <c r="NGW20" s="384"/>
      <c r="NGX20" s="384"/>
      <c r="NGY20" s="384"/>
      <c r="NGZ20" s="384"/>
      <c r="NHA20" s="384"/>
      <c r="NHB20" s="384"/>
      <c r="NHC20" s="384"/>
      <c r="NHD20" s="384"/>
      <c r="NHE20" s="384"/>
      <c r="NHF20" s="384"/>
      <c r="NHG20" s="384"/>
      <c r="NHH20" s="384"/>
      <c r="NHI20" s="384"/>
      <c r="NHJ20" s="384"/>
      <c r="NHK20" s="384"/>
      <c r="NHL20" s="384"/>
      <c r="NHM20" s="384"/>
      <c r="NHN20" s="384"/>
      <c r="NHO20" s="384"/>
      <c r="NHP20" s="384"/>
      <c r="NHQ20" s="384"/>
      <c r="NHR20" s="384"/>
      <c r="NHS20" s="384"/>
      <c r="NHT20" s="384"/>
      <c r="NHU20" s="384"/>
      <c r="NHV20" s="384"/>
      <c r="NHW20" s="384"/>
      <c r="NHX20" s="384"/>
      <c r="NHY20" s="384"/>
      <c r="NHZ20" s="384"/>
      <c r="NIA20" s="384"/>
      <c r="NIB20" s="384"/>
      <c r="NIC20" s="384"/>
      <c r="NID20" s="384"/>
      <c r="NIE20" s="384"/>
      <c r="NIF20" s="384"/>
      <c r="NIG20" s="384"/>
      <c r="NIH20" s="384"/>
      <c r="NII20" s="384"/>
      <c r="NIJ20" s="384"/>
      <c r="NIK20" s="384"/>
      <c r="NIL20" s="384"/>
      <c r="NIM20" s="384"/>
      <c r="NIN20" s="384"/>
      <c r="NIO20" s="384"/>
      <c r="NIP20" s="384"/>
      <c r="NIQ20" s="384"/>
      <c r="NIR20" s="384"/>
      <c r="NIS20" s="384"/>
      <c r="NIT20" s="384"/>
      <c r="NIU20" s="384"/>
      <c r="NIV20" s="384"/>
      <c r="NIW20" s="384"/>
      <c r="NIX20" s="384"/>
      <c r="NIY20" s="384"/>
      <c r="NIZ20" s="384"/>
      <c r="NJA20" s="384"/>
      <c r="NJB20" s="384"/>
      <c r="NJC20" s="384"/>
      <c r="NJD20" s="384"/>
      <c r="NJE20" s="384"/>
      <c r="NJF20" s="384"/>
      <c r="NJG20" s="384"/>
      <c r="NJH20" s="384"/>
      <c r="NJI20" s="384"/>
      <c r="NJJ20" s="384"/>
      <c r="NJK20" s="384"/>
      <c r="NJL20" s="384"/>
      <c r="NJM20" s="384"/>
      <c r="NJN20" s="384"/>
      <c r="NJO20" s="384"/>
      <c r="NJP20" s="384"/>
      <c r="NJQ20" s="384"/>
      <c r="NJR20" s="384"/>
      <c r="NJS20" s="384"/>
      <c r="NJT20" s="384"/>
      <c r="NJU20" s="384"/>
      <c r="NJV20" s="384"/>
      <c r="NJW20" s="384"/>
      <c r="NJX20" s="384"/>
      <c r="NJY20" s="384"/>
      <c r="NJZ20" s="384"/>
      <c r="NKA20" s="384"/>
      <c r="NKB20" s="384"/>
      <c r="NKC20" s="384"/>
      <c r="NKD20" s="384"/>
      <c r="NKE20" s="384"/>
      <c r="NKF20" s="384"/>
      <c r="NKG20" s="384"/>
      <c r="NKH20" s="384"/>
      <c r="NKI20" s="384"/>
      <c r="NKJ20" s="384"/>
      <c r="NKK20" s="384"/>
      <c r="NKL20" s="384"/>
      <c r="NKM20" s="384"/>
      <c r="NKN20" s="384"/>
      <c r="NKO20" s="384"/>
      <c r="NKP20" s="384"/>
      <c r="NKQ20" s="384"/>
      <c r="NKR20" s="384"/>
      <c r="NKS20" s="384"/>
      <c r="NKT20" s="384"/>
      <c r="NKU20" s="384"/>
      <c r="NKV20" s="384"/>
      <c r="NKW20" s="384"/>
      <c r="NKX20" s="384"/>
      <c r="NKY20" s="384"/>
      <c r="NKZ20" s="384"/>
      <c r="NLA20" s="384"/>
      <c r="NLB20" s="384"/>
      <c r="NLC20" s="384"/>
      <c r="NLD20" s="384"/>
      <c r="NLE20" s="384"/>
      <c r="NLF20" s="384"/>
      <c r="NLG20" s="384"/>
      <c r="NLH20" s="384"/>
      <c r="NLI20" s="384"/>
      <c r="NLJ20" s="384"/>
      <c r="NLK20" s="384"/>
      <c r="NLL20" s="384"/>
      <c r="NLM20" s="384"/>
      <c r="NLN20" s="384"/>
      <c r="NLO20" s="384"/>
      <c r="NLP20" s="384"/>
      <c r="NLQ20" s="384"/>
      <c r="NLR20" s="384"/>
      <c r="NLS20" s="384"/>
      <c r="NLT20" s="384"/>
      <c r="NLU20" s="384"/>
      <c r="NLV20" s="384"/>
      <c r="NLW20" s="384"/>
      <c r="NLX20" s="384"/>
      <c r="NLY20" s="384"/>
      <c r="NLZ20" s="384"/>
      <c r="NMA20" s="384"/>
      <c r="NMB20" s="384"/>
      <c r="NMC20" s="384"/>
      <c r="NMD20" s="384"/>
      <c r="NME20" s="384"/>
      <c r="NMF20" s="384"/>
      <c r="NMG20" s="384"/>
      <c r="NMH20" s="384"/>
      <c r="NMI20" s="384"/>
      <c r="NMJ20" s="384"/>
      <c r="NMK20" s="384"/>
      <c r="NML20" s="384"/>
      <c r="NMM20" s="384"/>
      <c r="NMN20" s="384"/>
      <c r="NMO20" s="384"/>
      <c r="NMP20" s="384"/>
      <c r="NMQ20" s="384"/>
      <c r="NMR20" s="384"/>
      <c r="NMS20" s="384"/>
      <c r="NMT20" s="384"/>
      <c r="NMU20" s="384"/>
      <c r="NMV20" s="384"/>
      <c r="NMW20" s="384"/>
      <c r="NMX20" s="384"/>
      <c r="NMY20" s="384"/>
      <c r="NMZ20" s="384"/>
      <c r="NNA20" s="384"/>
      <c r="NNB20" s="384"/>
      <c r="NNC20" s="384"/>
      <c r="NND20" s="384"/>
      <c r="NNE20" s="384"/>
      <c r="NNF20" s="384"/>
      <c r="NNG20" s="384"/>
      <c r="NNH20" s="384"/>
      <c r="NNI20" s="384"/>
      <c r="NNJ20" s="384"/>
      <c r="NNK20" s="384"/>
      <c r="NNL20" s="384"/>
      <c r="NNM20" s="384"/>
      <c r="NNN20" s="384"/>
      <c r="NNO20" s="384"/>
      <c r="NNP20" s="384"/>
      <c r="NNQ20" s="384"/>
      <c r="NNR20" s="384"/>
      <c r="NNS20" s="384"/>
      <c r="NNT20" s="384"/>
      <c r="NNU20" s="384"/>
      <c r="NNV20" s="384"/>
      <c r="NNW20" s="384"/>
      <c r="NNX20" s="384"/>
      <c r="NNY20" s="384"/>
      <c r="NNZ20" s="384"/>
      <c r="NOA20" s="384"/>
      <c r="NOB20" s="384"/>
      <c r="NOC20" s="384"/>
      <c r="NOD20" s="384"/>
      <c r="NOE20" s="384"/>
      <c r="NOF20" s="384"/>
      <c r="NOG20" s="384"/>
      <c r="NOH20" s="384"/>
      <c r="NOI20" s="384"/>
      <c r="NOJ20" s="384"/>
      <c r="NOK20" s="384"/>
      <c r="NOL20" s="384"/>
      <c r="NOM20" s="384"/>
      <c r="NON20" s="384"/>
      <c r="NOO20" s="384"/>
      <c r="NOP20" s="384"/>
      <c r="NOQ20" s="384"/>
      <c r="NOR20" s="384"/>
      <c r="NOS20" s="384"/>
      <c r="NOT20" s="384"/>
      <c r="NOU20" s="384"/>
      <c r="NOV20" s="384"/>
      <c r="NOW20" s="384"/>
      <c r="NOX20" s="384"/>
      <c r="NOY20" s="384"/>
      <c r="NOZ20" s="384"/>
      <c r="NPA20" s="384"/>
      <c r="NPB20" s="384"/>
      <c r="NPC20" s="384"/>
      <c r="NPD20" s="384"/>
      <c r="NPE20" s="384"/>
      <c r="NPF20" s="384"/>
      <c r="NPG20" s="384"/>
      <c r="NPH20" s="384"/>
      <c r="NPI20" s="384"/>
      <c r="NPJ20" s="384"/>
      <c r="NPK20" s="384"/>
      <c r="NPL20" s="384"/>
      <c r="NPM20" s="384"/>
      <c r="NPN20" s="384"/>
      <c r="NPO20" s="384"/>
      <c r="NPP20" s="384"/>
      <c r="NPQ20" s="384"/>
      <c r="NPR20" s="384"/>
      <c r="NPS20" s="384"/>
      <c r="NPT20" s="384"/>
      <c r="NPU20" s="384"/>
      <c r="NPV20" s="384"/>
      <c r="NPW20" s="384"/>
      <c r="NPX20" s="384"/>
      <c r="NPY20" s="384"/>
      <c r="NPZ20" s="384"/>
      <c r="NQA20" s="384"/>
      <c r="NQB20" s="384"/>
      <c r="NQC20" s="384"/>
      <c r="NQD20" s="384"/>
      <c r="NQE20" s="384"/>
      <c r="NQF20" s="384"/>
      <c r="NQG20" s="384"/>
      <c r="NQH20" s="384"/>
      <c r="NQI20" s="384"/>
      <c r="NQJ20" s="384"/>
      <c r="NQK20" s="384"/>
      <c r="NQL20" s="384"/>
      <c r="NQM20" s="384"/>
      <c r="NQN20" s="384"/>
      <c r="NQO20" s="384"/>
      <c r="NQP20" s="384"/>
      <c r="NQQ20" s="384"/>
      <c r="NQR20" s="384"/>
      <c r="NQS20" s="384"/>
      <c r="NQT20" s="384"/>
      <c r="NQU20" s="384"/>
      <c r="NQV20" s="384"/>
      <c r="NQW20" s="384"/>
      <c r="NQX20" s="384"/>
      <c r="NQY20" s="384"/>
      <c r="NQZ20" s="384"/>
      <c r="NRA20" s="384"/>
      <c r="NRB20" s="384"/>
      <c r="NRC20" s="384"/>
      <c r="NRD20" s="384"/>
      <c r="NRE20" s="384"/>
      <c r="NRF20" s="384"/>
      <c r="NRG20" s="384"/>
      <c r="NRH20" s="384"/>
      <c r="NRI20" s="384"/>
      <c r="NRJ20" s="384"/>
      <c r="NRK20" s="384"/>
      <c r="NRL20" s="384"/>
      <c r="NRM20" s="384"/>
      <c r="NRN20" s="384"/>
      <c r="NRO20" s="384"/>
      <c r="NRP20" s="384"/>
      <c r="NRQ20" s="384"/>
      <c r="NRR20" s="384"/>
      <c r="NRS20" s="384"/>
      <c r="NRT20" s="384"/>
      <c r="NRU20" s="384"/>
      <c r="NRV20" s="384"/>
      <c r="NRW20" s="384"/>
      <c r="NRX20" s="384"/>
      <c r="NRY20" s="384"/>
      <c r="NRZ20" s="384"/>
      <c r="NSA20" s="384"/>
      <c r="NSB20" s="384"/>
      <c r="NSC20" s="384"/>
      <c r="NSD20" s="384"/>
      <c r="NSE20" s="384"/>
      <c r="NSF20" s="384"/>
      <c r="NSG20" s="384"/>
      <c r="NSH20" s="384"/>
      <c r="NSI20" s="384"/>
      <c r="NSJ20" s="384"/>
      <c r="NSK20" s="384"/>
      <c r="NSL20" s="384"/>
      <c r="NSM20" s="384"/>
      <c r="NSN20" s="384"/>
      <c r="NSO20" s="384"/>
      <c r="NSP20" s="384"/>
      <c r="NSQ20" s="384"/>
      <c r="NSR20" s="384"/>
      <c r="NSS20" s="384"/>
      <c r="NST20" s="384"/>
      <c r="NSU20" s="384"/>
      <c r="NSV20" s="384"/>
      <c r="NSW20" s="384"/>
      <c r="NSX20" s="384"/>
      <c r="NSY20" s="384"/>
      <c r="NSZ20" s="384"/>
      <c r="NTA20" s="384"/>
      <c r="NTB20" s="384"/>
      <c r="NTC20" s="384"/>
      <c r="NTD20" s="384"/>
      <c r="NTE20" s="384"/>
      <c r="NTF20" s="384"/>
      <c r="NTG20" s="384"/>
      <c r="NTH20" s="384"/>
      <c r="NTI20" s="384"/>
      <c r="NTJ20" s="384"/>
      <c r="NTK20" s="384"/>
      <c r="NTL20" s="384"/>
      <c r="NTM20" s="384"/>
      <c r="NTN20" s="384"/>
      <c r="NTO20" s="384"/>
      <c r="NTP20" s="384"/>
      <c r="NTQ20" s="384"/>
      <c r="NTR20" s="384"/>
      <c r="NTS20" s="384"/>
      <c r="NTT20" s="384"/>
      <c r="NTU20" s="384"/>
      <c r="NTV20" s="384"/>
      <c r="NTW20" s="384"/>
      <c r="NTX20" s="384"/>
      <c r="NTY20" s="384"/>
      <c r="NTZ20" s="384"/>
      <c r="NUA20" s="384"/>
      <c r="NUB20" s="384"/>
      <c r="NUC20" s="384"/>
      <c r="NUD20" s="384"/>
      <c r="NUE20" s="384"/>
      <c r="NUF20" s="384"/>
      <c r="NUG20" s="384"/>
      <c r="NUH20" s="384"/>
      <c r="NUI20" s="384"/>
      <c r="NUJ20" s="384"/>
      <c r="NUK20" s="384"/>
      <c r="NUL20" s="384"/>
      <c r="NUM20" s="384"/>
      <c r="NUN20" s="384"/>
      <c r="NUO20" s="384"/>
      <c r="NUP20" s="384"/>
      <c r="NUQ20" s="384"/>
      <c r="NUR20" s="384"/>
      <c r="NUS20" s="384"/>
      <c r="NUT20" s="384"/>
      <c r="NUU20" s="384"/>
      <c r="NUV20" s="384"/>
      <c r="NUW20" s="384"/>
      <c r="NUX20" s="384"/>
      <c r="NUY20" s="384"/>
      <c r="NUZ20" s="384"/>
      <c r="NVA20" s="384"/>
      <c r="NVB20" s="384"/>
      <c r="NVC20" s="384"/>
      <c r="NVD20" s="384"/>
      <c r="NVE20" s="384"/>
      <c r="NVF20" s="384"/>
      <c r="NVG20" s="384"/>
      <c r="NVH20" s="384"/>
      <c r="NVI20" s="384"/>
      <c r="NVJ20" s="384"/>
      <c r="NVK20" s="384"/>
      <c r="NVL20" s="384"/>
      <c r="NVM20" s="384"/>
      <c r="NVN20" s="384"/>
      <c r="NVO20" s="384"/>
      <c r="NVP20" s="384"/>
      <c r="NVQ20" s="384"/>
      <c r="NVR20" s="384"/>
      <c r="NVS20" s="384"/>
      <c r="NVT20" s="384"/>
      <c r="NVU20" s="384"/>
      <c r="NVV20" s="384"/>
      <c r="NVW20" s="384"/>
      <c r="NVX20" s="384"/>
      <c r="NVY20" s="384"/>
      <c r="NVZ20" s="384"/>
      <c r="NWA20" s="384"/>
      <c r="NWB20" s="384"/>
      <c r="NWC20" s="384"/>
      <c r="NWD20" s="384"/>
      <c r="NWE20" s="384"/>
      <c r="NWF20" s="384"/>
      <c r="NWG20" s="384"/>
      <c r="NWH20" s="384"/>
      <c r="NWI20" s="384"/>
      <c r="NWJ20" s="384"/>
      <c r="NWK20" s="384"/>
      <c r="NWL20" s="384"/>
      <c r="NWM20" s="384"/>
      <c r="NWN20" s="384"/>
      <c r="NWO20" s="384"/>
      <c r="NWP20" s="384"/>
      <c r="NWQ20" s="384"/>
      <c r="NWR20" s="384"/>
      <c r="NWS20" s="384"/>
      <c r="NWT20" s="384"/>
      <c r="NWU20" s="384"/>
      <c r="NWV20" s="384"/>
      <c r="NWW20" s="384"/>
      <c r="NWX20" s="384"/>
      <c r="NWY20" s="384"/>
      <c r="NWZ20" s="384"/>
      <c r="NXA20" s="384"/>
      <c r="NXB20" s="384"/>
      <c r="NXC20" s="384"/>
      <c r="NXD20" s="384"/>
      <c r="NXE20" s="384"/>
      <c r="NXF20" s="384"/>
      <c r="NXG20" s="384"/>
      <c r="NXH20" s="384"/>
      <c r="NXI20" s="384"/>
      <c r="NXJ20" s="384"/>
      <c r="NXK20" s="384"/>
      <c r="NXL20" s="384"/>
      <c r="NXM20" s="384"/>
      <c r="NXN20" s="384"/>
      <c r="NXO20" s="384"/>
      <c r="NXP20" s="384"/>
      <c r="NXQ20" s="384"/>
      <c r="NXR20" s="384"/>
      <c r="NXS20" s="384"/>
      <c r="NXT20" s="384"/>
      <c r="NXU20" s="384"/>
      <c r="NXV20" s="384"/>
      <c r="NXW20" s="384"/>
      <c r="NXX20" s="384"/>
      <c r="NXY20" s="384"/>
      <c r="NXZ20" s="384"/>
      <c r="NYA20" s="384"/>
      <c r="NYB20" s="384"/>
      <c r="NYC20" s="384"/>
      <c r="NYD20" s="384"/>
      <c r="NYE20" s="384"/>
      <c r="NYF20" s="384"/>
      <c r="NYG20" s="384"/>
      <c r="NYH20" s="384"/>
      <c r="NYI20" s="384"/>
      <c r="NYJ20" s="384"/>
      <c r="NYK20" s="384"/>
      <c r="NYL20" s="384"/>
      <c r="NYM20" s="384"/>
      <c r="NYN20" s="384"/>
      <c r="NYO20" s="384"/>
      <c r="NYP20" s="384"/>
      <c r="NYQ20" s="384"/>
      <c r="NYR20" s="384"/>
      <c r="NYS20" s="384"/>
      <c r="NYT20" s="384"/>
      <c r="NYU20" s="384"/>
      <c r="NYV20" s="384"/>
      <c r="NYW20" s="384"/>
      <c r="NYX20" s="384"/>
      <c r="NYY20" s="384"/>
      <c r="NYZ20" s="384"/>
      <c r="NZA20" s="384"/>
      <c r="NZB20" s="384"/>
      <c r="NZC20" s="384"/>
      <c r="NZD20" s="384"/>
      <c r="NZE20" s="384"/>
      <c r="NZF20" s="384"/>
      <c r="NZG20" s="384"/>
      <c r="NZH20" s="384"/>
      <c r="NZI20" s="384"/>
      <c r="NZJ20" s="384"/>
      <c r="NZK20" s="384"/>
      <c r="NZL20" s="384"/>
      <c r="NZM20" s="384"/>
      <c r="NZN20" s="384"/>
      <c r="NZO20" s="384"/>
      <c r="NZP20" s="384"/>
      <c r="NZQ20" s="384"/>
      <c r="NZR20" s="384"/>
      <c r="NZS20" s="384"/>
      <c r="NZT20" s="384"/>
      <c r="NZU20" s="384"/>
      <c r="NZV20" s="384"/>
      <c r="NZW20" s="384"/>
      <c r="NZX20" s="384"/>
      <c r="NZY20" s="384"/>
      <c r="NZZ20" s="384"/>
      <c r="OAA20" s="384"/>
      <c r="OAB20" s="384"/>
      <c r="OAC20" s="384"/>
      <c r="OAD20" s="384"/>
      <c r="OAE20" s="384"/>
      <c r="OAF20" s="384"/>
      <c r="OAG20" s="384"/>
      <c r="OAH20" s="384"/>
      <c r="OAI20" s="384"/>
      <c r="OAJ20" s="384"/>
      <c r="OAK20" s="384"/>
      <c r="OAL20" s="384"/>
      <c r="OAM20" s="384"/>
      <c r="OAN20" s="384"/>
      <c r="OAO20" s="384"/>
      <c r="OAP20" s="384"/>
      <c r="OAQ20" s="384"/>
      <c r="OAR20" s="384"/>
      <c r="OAS20" s="384"/>
      <c r="OAT20" s="384"/>
      <c r="OAU20" s="384"/>
      <c r="OAV20" s="384"/>
      <c r="OAW20" s="384"/>
      <c r="OAX20" s="384"/>
      <c r="OAY20" s="384"/>
      <c r="OAZ20" s="384"/>
      <c r="OBA20" s="384"/>
      <c r="OBB20" s="384"/>
      <c r="OBC20" s="384"/>
      <c r="OBD20" s="384"/>
      <c r="OBE20" s="384"/>
      <c r="OBF20" s="384"/>
      <c r="OBG20" s="384"/>
      <c r="OBH20" s="384"/>
      <c r="OBI20" s="384"/>
      <c r="OBJ20" s="384"/>
      <c r="OBK20" s="384"/>
      <c r="OBL20" s="384"/>
      <c r="OBM20" s="384"/>
      <c r="OBN20" s="384"/>
      <c r="OBO20" s="384"/>
      <c r="OBP20" s="384"/>
      <c r="OBQ20" s="384"/>
      <c r="OBR20" s="384"/>
      <c r="OBS20" s="384"/>
      <c r="OBT20" s="384"/>
      <c r="OBU20" s="384"/>
      <c r="OBV20" s="384"/>
      <c r="OBW20" s="384"/>
      <c r="OBX20" s="384"/>
      <c r="OBY20" s="384"/>
      <c r="OBZ20" s="384"/>
      <c r="OCA20" s="384"/>
      <c r="OCB20" s="384"/>
      <c r="OCC20" s="384"/>
      <c r="OCD20" s="384"/>
      <c r="OCE20" s="384"/>
      <c r="OCF20" s="384"/>
      <c r="OCG20" s="384"/>
      <c r="OCH20" s="384"/>
      <c r="OCI20" s="384"/>
      <c r="OCJ20" s="384"/>
      <c r="OCK20" s="384"/>
      <c r="OCL20" s="384"/>
      <c r="OCM20" s="384"/>
      <c r="OCN20" s="384"/>
      <c r="OCO20" s="384"/>
      <c r="OCP20" s="384"/>
      <c r="OCQ20" s="384"/>
      <c r="OCR20" s="384"/>
      <c r="OCS20" s="384"/>
      <c r="OCT20" s="384"/>
      <c r="OCU20" s="384"/>
      <c r="OCV20" s="384"/>
      <c r="OCW20" s="384"/>
      <c r="OCX20" s="384"/>
      <c r="OCY20" s="384"/>
      <c r="OCZ20" s="384"/>
      <c r="ODA20" s="384"/>
      <c r="ODB20" s="384"/>
      <c r="ODC20" s="384"/>
      <c r="ODD20" s="384"/>
      <c r="ODE20" s="384"/>
      <c r="ODF20" s="384"/>
      <c r="ODG20" s="384"/>
      <c r="ODH20" s="384"/>
      <c r="ODI20" s="384"/>
      <c r="ODJ20" s="384"/>
      <c r="ODK20" s="384"/>
      <c r="ODL20" s="384"/>
      <c r="ODM20" s="384"/>
      <c r="ODN20" s="384"/>
      <c r="ODO20" s="384"/>
      <c r="ODP20" s="384"/>
      <c r="ODQ20" s="384"/>
      <c r="ODR20" s="384"/>
      <c r="ODS20" s="384"/>
      <c r="ODT20" s="384"/>
      <c r="ODU20" s="384"/>
      <c r="ODV20" s="384"/>
      <c r="ODW20" s="384"/>
      <c r="ODX20" s="384"/>
      <c r="ODY20" s="384"/>
      <c r="ODZ20" s="384"/>
      <c r="OEA20" s="384"/>
      <c r="OEB20" s="384"/>
      <c r="OEC20" s="384"/>
      <c r="OED20" s="384"/>
      <c r="OEE20" s="384"/>
      <c r="OEF20" s="384"/>
      <c r="OEG20" s="384"/>
      <c r="OEH20" s="384"/>
      <c r="OEI20" s="384"/>
      <c r="OEJ20" s="384"/>
      <c r="OEK20" s="384"/>
      <c r="OEL20" s="384"/>
      <c r="OEM20" s="384"/>
      <c r="OEN20" s="384"/>
      <c r="OEO20" s="384"/>
      <c r="OEP20" s="384"/>
      <c r="OEQ20" s="384"/>
      <c r="OER20" s="384"/>
      <c r="OES20" s="384"/>
      <c r="OET20" s="384"/>
      <c r="OEU20" s="384"/>
      <c r="OEV20" s="384"/>
      <c r="OEW20" s="384"/>
      <c r="OEX20" s="384"/>
      <c r="OEY20" s="384"/>
      <c r="OEZ20" s="384"/>
      <c r="OFA20" s="384"/>
      <c r="OFB20" s="384"/>
      <c r="OFC20" s="384"/>
      <c r="OFD20" s="384"/>
      <c r="OFE20" s="384"/>
      <c r="OFF20" s="384"/>
      <c r="OFG20" s="384"/>
      <c r="OFH20" s="384"/>
      <c r="OFI20" s="384"/>
      <c r="OFJ20" s="384"/>
      <c r="OFK20" s="384"/>
      <c r="OFL20" s="384"/>
      <c r="OFM20" s="384"/>
      <c r="OFN20" s="384"/>
      <c r="OFO20" s="384"/>
      <c r="OFP20" s="384"/>
      <c r="OFQ20" s="384"/>
      <c r="OFR20" s="384"/>
      <c r="OFS20" s="384"/>
      <c r="OFT20" s="384"/>
      <c r="OFU20" s="384"/>
      <c r="OFV20" s="384"/>
      <c r="OFW20" s="384"/>
      <c r="OFX20" s="384"/>
      <c r="OFY20" s="384"/>
      <c r="OFZ20" s="384"/>
      <c r="OGA20" s="384"/>
      <c r="OGB20" s="384"/>
      <c r="OGC20" s="384"/>
      <c r="OGD20" s="384"/>
      <c r="OGE20" s="384"/>
      <c r="OGF20" s="384"/>
      <c r="OGG20" s="384"/>
      <c r="OGH20" s="384"/>
      <c r="OGI20" s="384"/>
      <c r="OGJ20" s="384"/>
      <c r="OGK20" s="384"/>
      <c r="OGL20" s="384"/>
      <c r="OGM20" s="384"/>
      <c r="OGN20" s="384"/>
      <c r="OGO20" s="384"/>
      <c r="OGP20" s="384"/>
      <c r="OGQ20" s="384"/>
      <c r="OGR20" s="384"/>
      <c r="OGS20" s="384"/>
      <c r="OGT20" s="384"/>
      <c r="OGU20" s="384"/>
      <c r="OGV20" s="384"/>
      <c r="OGW20" s="384"/>
      <c r="OGX20" s="384"/>
      <c r="OGY20" s="384"/>
      <c r="OGZ20" s="384"/>
      <c r="OHA20" s="384"/>
      <c r="OHB20" s="384"/>
      <c r="OHC20" s="384"/>
      <c r="OHD20" s="384"/>
      <c r="OHE20" s="384"/>
      <c r="OHF20" s="384"/>
      <c r="OHG20" s="384"/>
      <c r="OHH20" s="384"/>
      <c r="OHI20" s="384"/>
      <c r="OHJ20" s="384"/>
      <c r="OHK20" s="384"/>
      <c r="OHL20" s="384"/>
      <c r="OHM20" s="384"/>
      <c r="OHN20" s="384"/>
      <c r="OHO20" s="384"/>
      <c r="OHP20" s="384"/>
      <c r="OHQ20" s="384"/>
      <c r="OHR20" s="384"/>
      <c r="OHS20" s="384"/>
      <c r="OHT20" s="384"/>
      <c r="OHU20" s="384"/>
      <c r="OHV20" s="384"/>
      <c r="OHW20" s="384"/>
      <c r="OHX20" s="384"/>
      <c r="OHY20" s="384"/>
      <c r="OHZ20" s="384"/>
      <c r="OIA20" s="384"/>
      <c r="OIB20" s="384"/>
      <c r="OIC20" s="384"/>
      <c r="OID20" s="384"/>
      <c r="OIE20" s="384"/>
      <c r="OIF20" s="384"/>
      <c r="OIG20" s="384"/>
      <c r="OIH20" s="384"/>
      <c r="OII20" s="384"/>
      <c r="OIJ20" s="384"/>
      <c r="OIK20" s="384"/>
      <c r="OIL20" s="384"/>
      <c r="OIM20" s="384"/>
      <c r="OIN20" s="384"/>
      <c r="OIO20" s="384"/>
      <c r="OIP20" s="384"/>
      <c r="OIQ20" s="384"/>
      <c r="OIR20" s="384"/>
      <c r="OIS20" s="384"/>
      <c r="OIT20" s="384"/>
      <c r="OIU20" s="384"/>
      <c r="OIV20" s="384"/>
      <c r="OIW20" s="384"/>
      <c r="OIX20" s="384"/>
      <c r="OIY20" s="384"/>
      <c r="OIZ20" s="384"/>
      <c r="OJA20" s="384"/>
      <c r="OJB20" s="384"/>
      <c r="OJC20" s="384"/>
      <c r="OJD20" s="384"/>
      <c r="OJE20" s="384"/>
      <c r="OJF20" s="384"/>
      <c r="OJG20" s="384"/>
      <c r="OJH20" s="384"/>
      <c r="OJI20" s="384"/>
      <c r="OJJ20" s="384"/>
      <c r="OJK20" s="384"/>
      <c r="OJL20" s="384"/>
      <c r="OJM20" s="384"/>
      <c r="OJN20" s="384"/>
      <c r="OJO20" s="384"/>
      <c r="OJP20" s="384"/>
      <c r="OJQ20" s="384"/>
      <c r="OJR20" s="384"/>
      <c r="OJS20" s="384"/>
      <c r="OJT20" s="384"/>
      <c r="OJU20" s="384"/>
      <c r="OJV20" s="384"/>
      <c r="OJW20" s="384"/>
      <c r="OJX20" s="384"/>
      <c r="OJY20" s="384"/>
      <c r="OJZ20" s="384"/>
      <c r="OKA20" s="384"/>
      <c r="OKB20" s="384"/>
      <c r="OKC20" s="384"/>
      <c r="OKD20" s="384"/>
      <c r="OKE20" s="384"/>
      <c r="OKF20" s="384"/>
      <c r="OKG20" s="384"/>
      <c r="OKH20" s="384"/>
      <c r="OKI20" s="384"/>
      <c r="OKJ20" s="384"/>
      <c r="OKK20" s="384"/>
      <c r="OKL20" s="384"/>
      <c r="OKM20" s="384"/>
      <c r="OKN20" s="384"/>
      <c r="OKO20" s="384"/>
      <c r="OKP20" s="384"/>
      <c r="OKQ20" s="384"/>
      <c r="OKR20" s="384"/>
      <c r="OKS20" s="384"/>
      <c r="OKT20" s="384"/>
      <c r="OKU20" s="384"/>
      <c r="OKV20" s="384"/>
      <c r="OKW20" s="384"/>
      <c r="OKX20" s="384"/>
      <c r="OKY20" s="384"/>
      <c r="OKZ20" s="384"/>
      <c r="OLA20" s="384"/>
      <c r="OLB20" s="384"/>
      <c r="OLC20" s="384"/>
      <c r="OLD20" s="384"/>
      <c r="OLE20" s="384"/>
      <c r="OLF20" s="384"/>
      <c r="OLG20" s="384"/>
      <c r="OLH20" s="384"/>
      <c r="OLI20" s="384"/>
      <c r="OLJ20" s="384"/>
      <c r="OLK20" s="384"/>
      <c r="OLL20" s="384"/>
      <c r="OLM20" s="384"/>
      <c r="OLN20" s="384"/>
      <c r="OLO20" s="384"/>
      <c r="OLP20" s="384"/>
      <c r="OLQ20" s="384"/>
      <c r="OLR20" s="384"/>
      <c r="OLS20" s="384"/>
      <c r="OLT20" s="384"/>
      <c r="OLU20" s="384"/>
      <c r="OLV20" s="384"/>
      <c r="OLW20" s="384"/>
      <c r="OLX20" s="384"/>
      <c r="OLY20" s="384"/>
      <c r="OLZ20" s="384"/>
      <c r="OMA20" s="384"/>
      <c r="OMB20" s="384"/>
      <c r="OMC20" s="384"/>
      <c r="OMD20" s="384"/>
      <c r="OME20" s="384"/>
      <c r="OMF20" s="384"/>
      <c r="OMG20" s="384"/>
      <c r="OMH20" s="384"/>
      <c r="OMI20" s="384"/>
      <c r="OMJ20" s="384"/>
      <c r="OMK20" s="384"/>
      <c r="OML20" s="384"/>
      <c r="OMM20" s="384"/>
      <c r="OMN20" s="384"/>
      <c r="OMO20" s="384"/>
      <c r="OMP20" s="384"/>
      <c r="OMQ20" s="384"/>
      <c r="OMR20" s="384"/>
      <c r="OMS20" s="384"/>
      <c r="OMT20" s="384"/>
      <c r="OMU20" s="384"/>
      <c r="OMV20" s="384"/>
      <c r="OMW20" s="384"/>
      <c r="OMX20" s="384"/>
      <c r="OMY20" s="384"/>
      <c r="OMZ20" s="384"/>
      <c r="ONA20" s="384"/>
      <c r="ONB20" s="384"/>
      <c r="ONC20" s="384"/>
      <c r="OND20" s="384"/>
      <c r="ONE20" s="384"/>
      <c r="ONF20" s="384"/>
      <c r="ONG20" s="384"/>
      <c r="ONH20" s="384"/>
      <c r="ONI20" s="384"/>
      <c r="ONJ20" s="384"/>
      <c r="ONK20" s="384"/>
      <c r="ONL20" s="384"/>
      <c r="ONM20" s="384"/>
      <c r="ONN20" s="384"/>
      <c r="ONO20" s="384"/>
      <c r="ONP20" s="384"/>
      <c r="ONQ20" s="384"/>
      <c r="ONR20" s="384"/>
      <c r="ONS20" s="384"/>
      <c r="ONT20" s="384"/>
      <c r="ONU20" s="384"/>
      <c r="ONV20" s="384"/>
      <c r="ONW20" s="384"/>
      <c r="ONX20" s="384"/>
      <c r="ONY20" s="384"/>
      <c r="ONZ20" s="384"/>
      <c r="OOA20" s="384"/>
      <c r="OOB20" s="384"/>
      <c r="OOC20" s="384"/>
      <c r="OOD20" s="384"/>
      <c r="OOE20" s="384"/>
      <c r="OOF20" s="384"/>
      <c r="OOG20" s="384"/>
      <c r="OOH20" s="384"/>
      <c r="OOI20" s="384"/>
      <c r="OOJ20" s="384"/>
      <c r="OOK20" s="384"/>
      <c r="OOL20" s="384"/>
      <c r="OOM20" s="384"/>
      <c r="OON20" s="384"/>
      <c r="OOO20" s="384"/>
      <c r="OOP20" s="384"/>
      <c r="OOQ20" s="384"/>
      <c r="OOR20" s="384"/>
      <c r="OOS20" s="384"/>
      <c r="OOT20" s="384"/>
      <c r="OOU20" s="384"/>
      <c r="OOV20" s="384"/>
      <c r="OOW20" s="384"/>
      <c r="OOX20" s="384"/>
      <c r="OOY20" s="384"/>
      <c r="OOZ20" s="384"/>
      <c r="OPA20" s="384"/>
      <c r="OPB20" s="384"/>
      <c r="OPC20" s="384"/>
      <c r="OPD20" s="384"/>
      <c r="OPE20" s="384"/>
      <c r="OPF20" s="384"/>
      <c r="OPG20" s="384"/>
      <c r="OPH20" s="384"/>
      <c r="OPI20" s="384"/>
      <c r="OPJ20" s="384"/>
      <c r="OPK20" s="384"/>
      <c r="OPL20" s="384"/>
      <c r="OPM20" s="384"/>
      <c r="OPN20" s="384"/>
      <c r="OPO20" s="384"/>
      <c r="OPP20" s="384"/>
      <c r="OPQ20" s="384"/>
      <c r="OPR20" s="384"/>
      <c r="OPS20" s="384"/>
      <c r="OPT20" s="384"/>
      <c r="OPU20" s="384"/>
      <c r="OPV20" s="384"/>
      <c r="OPW20" s="384"/>
      <c r="OPX20" s="384"/>
      <c r="OPY20" s="384"/>
      <c r="OPZ20" s="384"/>
      <c r="OQA20" s="384"/>
      <c r="OQB20" s="384"/>
      <c r="OQC20" s="384"/>
      <c r="OQD20" s="384"/>
      <c r="OQE20" s="384"/>
      <c r="OQF20" s="384"/>
      <c r="OQG20" s="384"/>
      <c r="OQH20" s="384"/>
      <c r="OQI20" s="384"/>
      <c r="OQJ20" s="384"/>
      <c r="OQK20" s="384"/>
      <c r="OQL20" s="384"/>
      <c r="OQM20" s="384"/>
      <c r="OQN20" s="384"/>
      <c r="OQO20" s="384"/>
      <c r="OQP20" s="384"/>
      <c r="OQQ20" s="384"/>
      <c r="OQR20" s="384"/>
      <c r="OQS20" s="384"/>
      <c r="OQT20" s="384"/>
      <c r="OQU20" s="384"/>
      <c r="OQV20" s="384"/>
      <c r="OQW20" s="384"/>
      <c r="OQX20" s="384"/>
      <c r="OQY20" s="384"/>
      <c r="OQZ20" s="384"/>
      <c r="ORA20" s="384"/>
      <c r="ORB20" s="384"/>
      <c r="ORC20" s="384"/>
      <c r="ORD20" s="384"/>
      <c r="ORE20" s="384"/>
      <c r="ORF20" s="384"/>
      <c r="ORG20" s="384"/>
      <c r="ORH20" s="384"/>
      <c r="ORI20" s="384"/>
      <c r="ORJ20" s="384"/>
      <c r="ORK20" s="384"/>
      <c r="ORL20" s="384"/>
      <c r="ORM20" s="384"/>
      <c r="ORN20" s="384"/>
      <c r="ORO20" s="384"/>
      <c r="ORP20" s="384"/>
      <c r="ORQ20" s="384"/>
      <c r="ORR20" s="384"/>
      <c r="ORS20" s="384"/>
      <c r="ORT20" s="384"/>
      <c r="ORU20" s="384"/>
      <c r="ORV20" s="384"/>
      <c r="ORW20" s="384"/>
      <c r="ORX20" s="384"/>
      <c r="ORY20" s="384"/>
      <c r="ORZ20" s="384"/>
      <c r="OSA20" s="384"/>
      <c r="OSB20" s="384"/>
      <c r="OSC20" s="384"/>
      <c r="OSD20" s="384"/>
      <c r="OSE20" s="384"/>
      <c r="OSF20" s="384"/>
      <c r="OSG20" s="384"/>
      <c r="OSH20" s="384"/>
      <c r="OSI20" s="384"/>
      <c r="OSJ20" s="384"/>
      <c r="OSK20" s="384"/>
      <c r="OSL20" s="384"/>
      <c r="OSM20" s="384"/>
      <c r="OSN20" s="384"/>
      <c r="OSO20" s="384"/>
      <c r="OSP20" s="384"/>
      <c r="OSQ20" s="384"/>
      <c r="OSR20" s="384"/>
      <c r="OSS20" s="384"/>
      <c r="OST20" s="384"/>
      <c r="OSU20" s="384"/>
      <c r="OSV20" s="384"/>
      <c r="OSW20" s="384"/>
      <c r="OSX20" s="384"/>
      <c r="OSY20" s="384"/>
      <c r="OSZ20" s="384"/>
      <c r="OTA20" s="384"/>
      <c r="OTB20" s="384"/>
      <c r="OTC20" s="384"/>
      <c r="OTD20" s="384"/>
      <c r="OTE20" s="384"/>
      <c r="OTF20" s="384"/>
      <c r="OTG20" s="384"/>
      <c r="OTH20" s="384"/>
      <c r="OTI20" s="384"/>
      <c r="OTJ20" s="384"/>
      <c r="OTK20" s="384"/>
      <c r="OTL20" s="384"/>
      <c r="OTM20" s="384"/>
      <c r="OTN20" s="384"/>
      <c r="OTO20" s="384"/>
      <c r="OTP20" s="384"/>
      <c r="OTQ20" s="384"/>
      <c r="OTR20" s="384"/>
      <c r="OTS20" s="384"/>
      <c r="OTT20" s="384"/>
      <c r="OTU20" s="384"/>
      <c r="OTV20" s="384"/>
      <c r="OTW20" s="384"/>
      <c r="OTX20" s="384"/>
      <c r="OTY20" s="384"/>
      <c r="OTZ20" s="384"/>
      <c r="OUA20" s="384"/>
      <c r="OUB20" s="384"/>
      <c r="OUC20" s="384"/>
      <c r="OUD20" s="384"/>
      <c r="OUE20" s="384"/>
      <c r="OUF20" s="384"/>
      <c r="OUG20" s="384"/>
      <c r="OUH20" s="384"/>
      <c r="OUI20" s="384"/>
      <c r="OUJ20" s="384"/>
      <c r="OUK20" s="384"/>
      <c r="OUL20" s="384"/>
      <c r="OUM20" s="384"/>
      <c r="OUN20" s="384"/>
      <c r="OUO20" s="384"/>
      <c r="OUP20" s="384"/>
      <c r="OUQ20" s="384"/>
      <c r="OUR20" s="384"/>
      <c r="OUS20" s="384"/>
      <c r="OUT20" s="384"/>
      <c r="OUU20" s="384"/>
      <c r="OUV20" s="384"/>
      <c r="OUW20" s="384"/>
      <c r="OUX20" s="384"/>
      <c r="OUY20" s="384"/>
      <c r="OUZ20" s="384"/>
      <c r="OVA20" s="384"/>
      <c r="OVB20" s="384"/>
      <c r="OVC20" s="384"/>
      <c r="OVD20" s="384"/>
      <c r="OVE20" s="384"/>
      <c r="OVF20" s="384"/>
      <c r="OVG20" s="384"/>
      <c r="OVH20" s="384"/>
      <c r="OVI20" s="384"/>
      <c r="OVJ20" s="384"/>
      <c r="OVK20" s="384"/>
      <c r="OVL20" s="384"/>
      <c r="OVM20" s="384"/>
      <c r="OVN20" s="384"/>
      <c r="OVO20" s="384"/>
      <c r="OVP20" s="384"/>
      <c r="OVQ20" s="384"/>
      <c r="OVR20" s="384"/>
      <c r="OVS20" s="384"/>
      <c r="OVT20" s="384"/>
      <c r="OVU20" s="384"/>
      <c r="OVV20" s="384"/>
      <c r="OVW20" s="384"/>
      <c r="OVX20" s="384"/>
      <c r="OVY20" s="384"/>
      <c r="OVZ20" s="384"/>
      <c r="OWA20" s="384"/>
      <c r="OWB20" s="384"/>
      <c r="OWC20" s="384"/>
      <c r="OWD20" s="384"/>
      <c r="OWE20" s="384"/>
      <c r="OWF20" s="384"/>
      <c r="OWG20" s="384"/>
      <c r="OWH20" s="384"/>
      <c r="OWI20" s="384"/>
      <c r="OWJ20" s="384"/>
      <c r="OWK20" s="384"/>
      <c r="OWL20" s="384"/>
      <c r="OWM20" s="384"/>
      <c r="OWN20" s="384"/>
      <c r="OWO20" s="384"/>
      <c r="OWP20" s="384"/>
      <c r="OWQ20" s="384"/>
      <c r="OWR20" s="384"/>
      <c r="OWS20" s="384"/>
      <c r="OWT20" s="384"/>
      <c r="OWU20" s="384"/>
      <c r="OWV20" s="384"/>
      <c r="OWW20" s="384"/>
      <c r="OWX20" s="384"/>
      <c r="OWY20" s="384"/>
      <c r="OWZ20" s="384"/>
      <c r="OXA20" s="384"/>
      <c r="OXB20" s="384"/>
      <c r="OXC20" s="384"/>
      <c r="OXD20" s="384"/>
      <c r="OXE20" s="384"/>
      <c r="OXF20" s="384"/>
      <c r="OXG20" s="384"/>
      <c r="OXH20" s="384"/>
      <c r="OXI20" s="384"/>
      <c r="OXJ20" s="384"/>
      <c r="OXK20" s="384"/>
      <c r="OXL20" s="384"/>
      <c r="OXM20" s="384"/>
      <c r="OXN20" s="384"/>
      <c r="OXO20" s="384"/>
      <c r="OXP20" s="384"/>
      <c r="OXQ20" s="384"/>
      <c r="OXR20" s="384"/>
      <c r="OXS20" s="384"/>
      <c r="OXT20" s="384"/>
      <c r="OXU20" s="384"/>
      <c r="OXV20" s="384"/>
      <c r="OXW20" s="384"/>
      <c r="OXX20" s="384"/>
      <c r="OXY20" s="384"/>
      <c r="OXZ20" s="384"/>
      <c r="OYA20" s="384"/>
      <c r="OYB20" s="384"/>
      <c r="OYC20" s="384"/>
      <c r="OYD20" s="384"/>
      <c r="OYE20" s="384"/>
      <c r="OYF20" s="384"/>
      <c r="OYG20" s="384"/>
      <c r="OYH20" s="384"/>
      <c r="OYI20" s="384"/>
      <c r="OYJ20" s="384"/>
      <c r="OYK20" s="384"/>
      <c r="OYL20" s="384"/>
      <c r="OYM20" s="384"/>
      <c r="OYN20" s="384"/>
      <c r="OYO20" s="384"/>
      <c r="OYP20" s="384"/>
      <c r="OYQ20" s="384"/>
      <c r="OYR20" s="384"/>
      <c r="OYS20" s="384"/>
      <c r="OYT20" s="384"/>
      <c r="OYU20" s="384"/>
      <c r="OYV20" s="384"/>
      <c r="OYW20" s="384"/>
      <c r="OYX20" s="384"/>
      <c r="OYY20" s="384"/>
      <c r="OYZ20" s="384"/>
      <c r="OZA20" s="384"/>
      <c r="OZB20" s="384"/>
      <c r="OZC20" s="384"/>
      <c r="OZD20" s="384"/>
      <c r="OZE20" s="384"/>
      <c r="OZF20" s="384"/>
      <c r="OZG20" s="384"/>
      <c r="OZH20" s="384"/>
      <c r="OZI20" s="384"/>
      <c r="OZJ20" s="384"/>
      <c r="OZK20" s="384"/>
      <c r="OZL20" s="384"/>
      <c r="OZM20" s="384"/>
      <c r="OZN20" s="384"/>
      <c r="OZO20" s="384"/>
      <c r="OZP20" s="384"/>
      <c r="OZQ20" s="384"/>
      <c r="OZR20" s="384"/>
      <c r="OZS20" s="384"/>
      <c r="OZT20" s="384"/>
      <c r="OZU20" s="384"/>
      <c r="OZV20" s="384"/>
      <c r="OZW20" s="384"/>
      <c r="OZX20" s="384"/>
      <c r="OZY20" s="384"/>
      <c r="OZZ20" s="384"/>
      <c r="PAA20" s="384"/>
      <c r="PAB20" s="384"/>
      <c r="PAC20" s="384"/>
      <c r="PAD20" s="384"/>
      <c r="PAE20" s="384"/>
      <c r="PAF20" s="384"/>
      <c r="PAG20" s="384"/>
      <c r="PAH20" s="384"/>
      <c r="PAI20" s="384"/>
      <c r="PAJ20" s="384"/>
      <c r="PAK20" s="384"/>
      <c r="PAL20" s="384"/>
      <c r="PAM20" s="384"/>
      <c r="PAN20" s="384"/>
      <c r="PAO20" s="384"/>
      <c r="PAP20" s="384"/>
      <c r="PAQ20" s="384"/>
      <c r="PAR20" s="384"/>
      <c r="PAS20" s="384"/>
      <c r="PAT20" s="384"/>
      <c r="PAU20" s="384"/>
      <c r="PAV20" s="384"/>
      <c r="PAW20" s="384"/>
      <c r="PAX20" s="384"/>
      <c r="PAY20" s="384"/>
      <c r="PAZ20" s="384"/>
      <c r="PBA20" s="384"/>
      <c r="PBB20" s="384"/>
      <c r="PBC20" s="384"/>
      <c r="PBD20" s="384"/>
      <c r="PBE20" s="384"/>
      <c r="PBF20" s="384"/>
      <c r="PBG20" s="384"/>
      <c r="PBH20" s="384"/>
      <c r="PBI20" s="384"/>
      <c r="PBJ20" s="384"/>
      <c r="PBK20" s="384"/>
      <c r="PBL20" s="384"/>
      <c r="PBM20" s="384"/>
      <c r="PBN20" s="384"/>
      <c r="PBO20" s="384"/>
      <c r="PBP20" s="384"/>
      <c r="PBQ20" s="384"/>
      <c r="PBR20" s="384"/>
      <c r="PBS20" s="384"/>
      <c r="PBT20" s="384"/>
      <c r="PBU20" s="384"/>
      <c r="PBV20" s="384"/>
      <c r="PBW20" s="384"/>
      <c r="PBX20" s="384"/>
      <c r="PBY20" s="384"/>
      <c r="PBZ20" s="384"/>
      <c r="PCA20" s="384"/>
      <c r="PCB20" s="384"/>
      <c r="PCC20" s="384"/>
      <c r="PCD20" s="384"/>
      <c r="PCE20" s="384"/>
      <c r="PCF20" s="384"/>
      <c r="PCG20" s="384"/>
      <c r="PCH20" s="384"/>
      <c r="PCI20" s="384"/>
      <c r="PCJ20" s="384"/>
      <c r="PCK20" s="384"/>
      <c r="PCL20" s="384"/>
      <c r="PCM20" s="384"/>
      <c r="PCN20" s="384"/>
      <c r="PCO20" s="384"/>
      <c r="PCP20" s="384"/>
      <c r="PCQ20" s="384"/>
      <c r="PCR20" s="384"/>
      <c r="PCS20" s="384"/>
      <c r="PCT20" s="384"/>
      <c r="PCU20" s="384"/>
      <c r="PCV20" s="384"/>
      <c r="PCW20" s="384"/>
      <c r="PCX20" s="384"/>
      <c r="PCY20" s="384"/>
      <c r="PCZ20" s="384"/>
      <c r="PDA20" s="384"/>
      <c r="PDB20" s="384"/>
      <c r="PDC20" s="384"/>
      <c r="PDD20" s="384"/>
      <c r="PDE20" s="384"/>
      <c r="PDF20" s="384"/>
      <c r="PDG20" s="384"/>
      <c r="PDH20" s="384"/>
      <c r="PDI20" s="384"/>
      <c r="PDJ20" s="384"/>
      <c r="PDK20" s="384"/>
      <c r="PDL20" s="384"/>
      <c r="PDM20" s="384"/>
      <c r="PDN20" s="384"/>
      <c r="PDO20" s="384"/>
      <c r="PDP20" s="384"/>
      <c r="PDQ20" s="384"/>
      <c r="PDR20" s="384"/>
      <c r="PDS20" s="384"/>
      <c r="PDT20" s="384"/>
      <c r="PDU20" s="384"/>
      <c r="PDV20" s="384"/>
      <c r="PDW20" s="384"/>
      <c r="PDX20" s="384"/>
      <c r="PDY20" s="384"/>
      <c r="PDZ20" s="384"/>
      <c r="PEA20" s="384"/>
      <c r="PEB20" s="384"/>
      <c r="PEC20" s="384"/>
      <c r="PED20" s="384"/>
      <c r="PEE20" s="384"/>
      <c r="PEF20" s="384"/>
      <c r="PEG20" s="384"/>
      <c r="PEH20" s="384"/>
      <c r="PEI20" s="384"/>
      <c r="PEJ20" s="384"/>
      <c r="PEK20" s="384"/>
      <c r="PEL20" s="384"/>
      <c r="PEM20" s="384"/>
      <c r="PEN20" s="384"/>
      <c r="PEO20" s="384"/>
      <c r="PEP20" s="384"/>
      <c r="PEQ20" s="384"/>
      <c r="PER20" s="384"/>
      <c r="PES20" s="384"/>
      <c r="PET20" s="384"/>
      <c r="PEU20" s="384"/>
      <c r="PEV20" s="384"/>
      <c r="PEW20" s="384"/>
      <c r="PEX20" s="384"/>
      <c r="PEY20" s="384"/>
      <c r="PEZ20" s="384"/>
      <c r="PFA20" s="384"/>
      <c r="PFB20" s="384"/>
      <c r="PFC20" s="384"/>
      <c r="PFD20" s="384"/>
      <c r="PFE20" s="384"/>
      <c r="PFF20" s="384"/>
      <c r="PFG20" s="384"/>
      <c r="PFH20" s="384"/>
      <c r="PFI20" s="384"/>
      <c r="PFJ20" s="384"/>
      <c r="PFK20" s="384"/>
      <c r="PFL20" s="384"/>
      <c r="PFM20" s="384"/>
      <c r="PFN20" s="384"/>
      <c r="PFO20" s="384"/>
      <c r="PFP20" s="384"/>
      <c r="PFQ20" s="384"/>
      <c r="PFR20" s="384"/>
      <c r="PFS20" s="384"/>
      <c r="PFT20" s="384"/>
      <c r="PFU20" s="384"/>
      <c r="PFV20" s="384"/>
      <c r="PFW20" s="384"/>
      <c r="PFX20" s="384"/>
      <c r="PFY20" s="384"/>
      <c r="PFZ20" s="384"/>
      <c r="PGA20" s="384"/>
      <c r="PGB20" s="384"/>
      <c r="PGC20" s="384"/>
      <c r="PGD20" s="384"/>
      <c r="PGE20" s="384"/>
      <c r="PGF20" s="384"/>
      <c r="PGG20" s="384"/>
      <c r="PGH20" s="384"/>
      <c r="PGI20" s="384"/>
      <c r="PGJ20" s="384"/>
      <c r="PGK20" s="384"/>
      <c r="PGL20" s="384"/>
      <c r="PGM20" s="384"/>
      <c r="PGN20" s="384"/>
      <c r="PGO20" s="384"/>
      <c r="PGP20" s="384"/>
      <c r="PGQ20" s="384"/>
      <c r="PGR20" s="384"/>
      <c r="PGS20" s="384"/>
      <c r="PGT20" s="384"/>
      <c r="PGU20" s="384"/>
      <c r="PGV20" s="384"/>
      <c r="PGW20" s="384"/>
      <c r="PGX20" s="384"/>
      <c r="PGY20" s="384"/>
      <c r="PGZ20" s="384"/>
      <c r="PHA20" s="384"/>
      <c r="PHB20" s="384"/>
      <c r="PHC20" s="384"/>
      <c r="PHD20" s="384"/>
      <c r="PHE20" s="384"/>
      <c r="PHF20" s="384"/>
      <c r="PHG20" s="384"/>
      <c r="PHH20" s="384"/>
      <c r="PHI20" s="384"/>
      <c r="PHJ20" s="384"/>
      <c r="PHK20" s="384"/>
      <c r="PHL20" s="384"/>
      <c r="PHM20" s="384"/>
      <c r="PHN20" s="384"/>
      <c r="PHO20" s="384"/>
      <c r="PHP20" s="384"/>
      <c r="PHQ20" s="384"/>
      <c r="PHR20" s="384"/>
      <c r="PHS20" s="384"/>
      <c r="PHT20" s="384"/>
      <c r="PHU20" s="384"/>
      <c r="PHV20" s="384"/>
      <c r="PHW20" s="384"/>
      <c r="PHX20" s="384"/>
      <c r="PHY20" s="384"/>
      <c r="PHZ20" s="384"/>
      <c r="PIA20" s="384"/>
      <c r="PIB20" s="384"/>
      <c r="PIC20" s="384"/>
      <c r="PID20" s="384"/>
      <c r="PIE20" s="384"/>
      <c r="PIF20" s="384"/>
      <c r="PIG20" s="384"/>
      <c r="PIH20" s="384"/>
      <c r="PII20" s="384"/>
      <c r="PIJ20" s="384"/>
      <c r="PIK20" s="384"/>
      <c r="PIL20" s="384"/>
      <c r="PIM20" s="384"/>
      <c r="PIN20" s="384"/>
      <c r="PIO20" s="384"/>
      <c r="PIP20" s="384"/>
      <c r="PIQ20" s="384"/>
      <c r="PIR20" s="384"/>
      <c r="PIS20" s="384"/>
      <c r="PIT20" s="384"/>
      <c r="PIU20" s="384"/>
      <c r="PIV20" s="384"/>
      <c r="PIW20" s="384"/>
      <c r="PIX20" s="384"/>
      <c r="PIY20" s="384"/>
      <c r="PIZ20" s="384"/>
      <c r="PJA20" s="384"/>
      <c r="PJB20" s="384"/>
      <c r="PJC20" s="384"/>
      <c r="PJD20" s="384"/>
      <c r="PJE20" s="384"/>
      <c r="PJF20" s="384"/>
      <c r="PJG20" s="384"/>
      <c r="PJH20" s="384"/>
      <c r="PJI20" s="384"/>
      <c r="PJJ20" s="384"/>
      <c r="PJK20" s="384"/>
      <c r="PJL20" s="384"/>
      <c r="PJM20" s="384"/>
      <c r="PJN20" s="384"/>
      <c r="PJO20" s="384"/>
      <c r="PJP20" s="384"/>
      <c r="PJQ20" s="384"/>
      <c r="PJR20" s="384"/>
      <c r="PJS20" s="384"/>
      <c r="PJT20" s="384"/>
      <c r="PJU20" s="384"/>
      <c r="PJV20" s="384"/>
      <c r="PJW20" s="384"/>
      <c r="PJX20" s="384"/>
      <c r="PJY20" s="384"/>
      <c r="PJZ20" s="384"/>
      <c r="PKA20" s="384"/>
      <c r="PKB20" s="384"/>
      <c r="PKC20" s="384"/>
      <c r="PKD20" s="384"/>
      <c r="PKE20" s="384"/>
      <c r="PKF20" s="384"/>
      <c r="PKG20" s="384"/>
      <c r="PKH20" s="384"/>
      <c r="PKI20" s="384"/>
      <c r="PKJ20" s="384"/>
      <c r="PKK20" s="384"/>
      <c r="PKL20" s="384"/>
      <c r="PKM20" s="384"/>
      <c r="PKN20" s="384"/>
      <c r="PKO20" s="384"/>
      <c r="PKP20" s="384"/>
      <c r="PKQ20" s="384"/>
      <c r="PKR20" s="384"/>
      <c r="PKS20" s="384"/>
      <c r="PKT20" s="384"/>
      <c r="PKU20" s="384"/>
      <c r="PKV20" s="384"/>
      <c r="PKW20" s="384"/>
      <c r="PKX20" s="384"/>
      <c r="PKY20" s="384"/>
      <c r="PKZ20" s="384"/>
      <c r="PLA20" s="384"/>
      <c r="PLB20" s="384"/>
      <c r="PLC20" s="384"/>
      <c r="PLD20" s="384"/>
      <c r="PLE20" s="384"/>
      <c r="PLF20" s="384"/>
      <c r="PLG20" s="384"/>
      <c r="PLH20" s="384"/>
      <c r="PLI20" s="384"/>
      <c r="PLJ20" s="384"/>
      <c r="PLK20" s="384"/>
      <c r="PLL20" s="384"/>
      <c r="PLM20" s="384"/>
      <c r="PLN20" s="384"/>
      <c r="PLO20" s="384"/>
      <c r="PLP20" s="384"/>
      <c r="PLQ20" s="384"/>
      <c r="PLR20" s="384"/>
      <c r="PLS20" s="384"/>
      <c r="PLT20" s="384"/>
      <c r="PLU20" s="384"/>
      <c r="PLV20" s="384"/>
      <c r="PLW20" s="384"/>
      <c r="PLX20" s="384"/>
      <c r="PLY20" s="384"/>
      <c r="PLZ20" s="384"/>
      <c r="PMA20" s="384"/>
      <c r="PMB20" s="384"/>
      <c r="PMC20" s="384"/>
      <c r="PMD20" s="384"/>
      <c r="PME20" s="384"/>
      <c r="PMF20" s="384"/>
      <c r="PMG20" s="384"/>
      <c r="PMH20" s="384"/>
      <c r="PMI20" s="384"/>
      <c r="PMJ20" s="384"/>
      <c r="PMK20" s="384"/>
      <c r="PML20" s="384"/>
      <c r="PMM20" s="384"/>
      <c r="PMN20" s="384"/>
      <c r="PMO20" s="384"/>
      <c r="PMP20" s="384"/>
      <c r="PMQ20" s="384"/>
      <c r="PMR20" s="384"/>
      <c r="PMS20" s="384"/>
      <c r="PMT20" s="384"/>
      <c r="PMU20" s="384"/>
      <c r="PMV20" s="384"/>
      <c r="PMW20" s="384"/>
      <c r="PMX20" s="384"/>
      <c r="PMY20" s="384"/>
      <c r="PMZ20" s="384"/>
      <c r="PNA20" s="384"/>
      <c r="PNB20" s="384"/>
      <c r="PNC20" s="384"/>
      <c r="PND20" s="384"/>
      <c r="PNE20" s="384"/>
      <c r="PNF20" s="384"/>
      <c r="PNG20" s="384"/>
      <c r="PNH20" s="384"/>
      <c r="PNI20" s="384"/>
      <c r="PNJ20" s="384"/>
      <c r="PNK20" s="384"/>
      <c r="PNL20" s="384"/>
      <c r="PNM20" s="384"/>
      <c r="PNN20" s="384"/>
      <c r="PNO20" s="384"/>
      <c r="PNP20" s="384"/>
      <c r="PNQ20" s="384"/>
      <c r="PNR20" s="384"/>
      <c r="PNS20" s="384"/>
      <c r="PNT20" s="384"/>
      <c r="PNU20" s="384"/>
      <c r="PNV20" s="384"/>
      <c r="PNW20" s="384"/>
      <c r="PNX20" s="384"/>
      <c r="PNY20" s="384"/>
      <c r="PNZ20" s="384"/>
      <c r="POA20" s="384"/>
      <c r="POB20" s="384"/>
      <c r="POC20" s="384"/>
      <c r="POD20" s="384"/>
      <c r="POE20" s="384"/>
      <c r="POF20" s="384"/>
      <c r="POG20" s="384"/>
      <c r="POH20" s="384"/>
      <c r="POI20" s="384"/>
      <c r="POJ20" s="384"/>
      <c r="POK20" s="384"/>
      <c r="POL20" s="384"/>
      <c r="POM20" s="384"/>
      <c r="PON20" s="384"/>
      <c r="POO20" s="384"/>
      <c r="POP20" s="384"/>
      <c r="POQ20" s="384"/>
      <c r="POR20" s="384"/>
      <c r="POS20" s="384"/>
      <c r="POT20" s="384"/>
      <c r="POU20" s="384"/>
      <c r="POV20" s="384"/>
      <c r="POW20" s="384"/>
      <c r="POX20" s="384"/>
      <c r="POY20" s="384"/>
      <c r="POZ20" s="384"/>
      <c r="PPA20" s="384"/>
      <c r="PPB20" s="384"/>
      <c r="PPC20" s="384"/>
      <c r="PPD20" s="384"/>
      <c r="PPE20" s="384"/>
      <c r="PPF20" s="384"/>
      <c r="PPG20" s="384"/>
      <c r="PPH20" s="384"/>
      <c r="PPI20" s="384"/>
      <c r="PPJ20" s="384"/>
      <c r="PPK20" s="384"/>
      <c r="PPL20" s="384"/>
      <c r="PPM20" s="384"/>
      <c r="PPN20" s="384"/>
      <c r="PPO20" s="384"/>
      <c r="PPP20" s="384"/>
      <c r="PPQ20" s="384"/>
      <c r="PPR20" s="384"/>
      <c r="PPS20" s="384"/>
      <c r="PPT20" s="384"/>
      <c r="PPU20" s="384"/>
      <c r="PPV20" s="384"/>
      <c r="PPW20" s="384"/>
      <c r="PPX20" s="384"/>
      <c r="PPY20" s="384"/>
      <c r="PPZ20" s="384"/>
      <c r="PQA20" s="384"/>
      <c r="PQB20" s="384"/>
      <c r="PQC20" s="384"/>
      <c r="PQD20" s="384"/>
      <c r="PQE20" s="384"/>
      <c r="PQF20" s="384"/>
      <c r="PQG20" s="384"/>
      <c r="PQH20" s="384"/>
      <c r="PQI20" s="384"/>
      <c r="PQJ20" s="384"/>
      <c r="PQK20" s="384"/>
      <c r="PQL20" s="384"/>
      <c r="PQM20" s="384"/>
      <c r="PQN20" s="384"/>
      <c r="PQO20" s="384"/>
      <c r="PQP20" s="384"/>
      <c r="PQQ20" s="384"/>
      <c r="PQR20" s="384"/>
      <c r="PQS20" s="384"/>
      <c r="PQT20" s="384"/>
      <c r="PQU20" s="384"/>
      <c r="PQV20" s="384"/>
      <c r="PQW20" s="384"/>
      <c r="PQX20" s="384"/>
      <c r="PQY20" s="384"/>
      <c r="PQZ20" s="384"/>
      <c r="PRA20" s="384"/>
      <c r="PRB20" s="384"/>
      <c r="PRC20" s="384"/>
      <c r="PRD20" s="384"/>
      <c r="PRE20" s="384"/>
      <c r="PRF20" s="384"/>
      <c r="PRG20" s="384"/>
      <c r="PRH20" s="384"/>
      <c r="PRI20" s="384"/>
      <c r="PRJ20" s="384"/>
      <c r="PRK20" s="384"/>
      <c r="PRL20" s="384"/>
      <c r="PRM20" s="384"/>
      <c r="PRN20" s="384"/>
      <c r="PRO20" s="384"/>
      <c r="PRP20" s="384"/>
      <c r="PRQ20" s="384"/>
      <c r="PRR20" s="384"/>
      <c r="PRS20" s="384"/>
      <c r="PRT20" s="384"/>
      <c r="PRU20" s="384"/>
      <c r="PRV20" s="384"/>
      <c r="PRW20" s="384"/>
      <c r="PRX20" s="384"/>
      <c r="PRY20" s="384"/>
      <c r="PRZ20" s="384"/>
      <c r="PSA20" s="384"/>
      <c r="PSB20" s="384"/>
      <c r="PSC20" s="384"/>
      <c r="PSD20" s="384"/>
      <c r="PSE20" s="384"/>
      <c r="PSF20" s="384"/>
      <c r="PSG20" s="384"/>
      <c r="PSH20" s="384"/>
      <c r="PSI20" s="384"/>
      <c r="PSJ20" s="384"/>
      <c r="PSK20" s="384"/>
      <c r="PSL20" s="384"/>
      <c r="PSM20" s="384"/>
      <c r="PSN20" s="384"/>
      <c r="PSO20" s="384"/>
      <c r="PSP20" s="384"/>
      <c r="PSQ20" s="384"/>
      <c r="PSR20" s="384"/>
      <c r="PSS20" s="384"/>
      <c r="PST20" s="384"/>
      <c r="PSU20" s="384"/>
      <c r="PSV20" s="384"/>
      <c r="PSW20" s="384"/>
      <c r="PSX20" s="384"/>
      <c r="PSY20" s="384"/>
      <c r="PSZ20" s="384"/>
      <c r="PTA20" s="384"/>
      <c r="PTB20" s="384"/>
      <c r="PTC20" s="384"/>
      <c r="PTD20" s="384"/>
      <c r="PTE20" s="384"/>
      <c r="PTF20" s="384"/>
      <c r="PTG20" s="384"/>
      <c r="PTH20" s="384"/>
      <c r="PTI20" s="384"/>
      <c r="PTJ20" s="384"/>
      <c r="PTK20" s="384"/>
      <c r="PTL20" s="384"/>
      <c r="PTM20" s="384"/>
      <c r="PTN20" s="384"/>
      <c r="PTO20" s="384"/>
      <c r="PTP20" s="384"/>
      <c r="PTQ20" s="384"/>
      <c r="PTR20" s="384"/>
      <c r="PTS20" s="384"/>
      <c r="PTT20" s="384"/>
      <c r="PTU20" s="384"/>
      <c r="PTV20" s="384"/>
      <c r="PTW20" s="384"/>
      <c r="PTX20" s="384"/>
      <c r="PTY20" s="384"/>
      <c r="PTZ20" s="384"/>
      <c r="PUA20" s="384"/>
      <c r="PUB20" s="384"/>
      <c r="PUC20" s="384"/>
      <c r="PUD20" s="384"/>
      <c r="PUE20" s="384"/>
      <c r="PUF20" s="384"/>
      <c r="PUG20" s="384"/>
      <c r="PUH20" s="384"/>
      <c r="PUI20" s="384"/>
      <c r="PUJ20" s="384"/>
      <c r="PUK20" s="384"/>
      <c r="PUL20" s="384"/>
      <c r="PUM20" s="384"/>
      <c r="PUN20" s="384"/>
      <c r="PUO20" s="384"/>
      <c r="PUP20" s="384"/>
      <c r="PUQ20" s="384"/>
      <c r="PUR20" s="384"/>
      <c r="PUS20" s="384"/>
      <c r="PUT20" s="384"/>
      <c r="PUU20" s="384"/>
      <c r="PUV20" s="384"/>
      <c r="PUW20" s="384"/>
      <c r="PUX20" s="384"/>
      <c r="PUY20" s="384"/>
      <c r="PUZ20" s="384"/>
      <c r="PVA20" s="384"/>
      <c r="PVB20" s="384"/>
      <c r="PVC20" s="384"/>
      <c r="PVD20" s="384"/>
      <c r="PVE20" s="384"/>
      <c r="PVF20" s="384"/>
      <c r="PVG20" s="384"/>
      <c r="PVH20" s="384"/>
      <c r="PVI20" s="384"/>
      <c r="PVJ20" s="384"/>
      <c r="PVK20" s="384"/>
      <c r="PVL20" s="384"/>
      <c r="PVM20" s="384"/>
      <c r="PVN20" s="384"/>
      <c r="PVO20" s="384"/>
      <c r="PVP20" s="384"/>
      <c r="PVQ20" s="384"/>
      <c r="PVR20" s="384"/>
      <c r="PVS20" s="384"/>
      <c r="PVT20" s="384"/>
      <c r="PVU20" s="384"/>
      <c r="PVV20" s="384"/>
      <c r="PVW20" s="384"/>
      <c r="PVX20" s="384"/>
      <c r="PVY20" s="384"/>
      <c r="PVZ20" s="384"/>
      <c r="PWA20" s="384"/>
      <c r="PWB20" s="384"/>
      <c r="PWC20" s="384"/>
      <c r="PWD20" s="384"/>
      <c r="PWE20" s="384"/>
      <c r="PWF20" s="384"/>
      <c r="PWG20" s="384"/>
      <c r="PWH20" s="384"/>
      <c r="PWI20" s="384"/>
      <c r="PWJ20" s="384"/>
      <c r="PWK20" s="384"/>
      <c r="PWL20" s="384"/>
      <c r="PWM20" s="384"/>
      <c r="PWN20" s="384"/>
      <c r="PWO20" s="384"/>
      <c r="PWP20" s="384"/>
      <c r="PWQ20" s="384"/>
      <c r="PWR20" s="384"/>
      <c r="PWS20" s="384"/>
      <c r="PWT20" s="384"/>
      <c r="PWU20" s="384"/>
      <c r="PWV20" s="384"/>
      <c r="PWW20" s="384"/>
      <c r="PWX20" s="384"/>
      <c r="PWY20" s="384"/>
      <c r="PWZ20" s="384"/>
      <c r="PXA20" s="384"/>
      <c r="PXB20" s="384"/>
      <c r="PXC20" s="384"/>
      <c r="PXD20" s="384"/>
      <c r="PXE20" s="384"/>
      <c r="PXF20" s="384"/>
      <c r="PXG20" s="384"/>
      <c r="PXH20" s="384"/>
      <c r="PXI20" s="384"/>
      <c r="PXJ20" s="384"/>
      <c r="PXK20" s="384"/>
      <c r="PXL20" s="384"/>
      <c r="PXM20" s="384"/>
      <c r="PXN20" s="384"/>
      <c r="PXO20" s="384"/>
      <c r="PXP20" s="384"/>
      <c r="PXQ20" s="384"/>
      <c r="PXR20" s="384"/>
      <c r="PXS20" s="384"/>
      <c r="PXT20" s="384"/>
      <c r="PXU20" s="384"/>
      <c r="PXV20" s="384"/>
      <c r="PXW20" s="384"/>
      <c r="PXX20" s="384"/>
      <c r="PXY20" s="384"/>
      <c r="PXZ20" s="384"/>
      <c r="PYA20" s="384"/>
      <c r="PYB20" s="384"/>
      <c r="PYC20" s="384"/>
      <c r="PYD20" s="384"/>
      <c r="PYE20" s="384"/>
      <c r="PYF20" s="384"/>
      <c r="PYG20" s="384"/>
      <c r="PYH20" s="384"/>
      <c r="PYI20" s="384"/>
      <c r="PYJ20" s="384"/>
      <c r="PYK20" s="384"/>
      <c r="PYL20" s="384"/>
      <c r="PYM20" s="384"/>
      <c r="PYN20" s="384"/>
      <c r="PYO20" s="384"/>
      <c r="PYP20" s="384"/>
      <c r="PYQ20" s="384"/>
      <c r="PYR20" s="384"/>
      <c r="PYS20" s="384"/>
      <c r="PYT20" s="384"/>
      <c r="PYU20" s="384"/>
      <c r="PYV20" s="384"/>
      <c r="PYW20" s="384"/>
      <c r="PYX20" s="384"/>
      <c r="PYY20" s="384"/>
      <c r="PYZ20" s="384"/>
      <c r="PZA20" s="384"/>
      <c r="PZB20" s="384"/>
      <c r="PZC20" s="384"/>
      <c r="PZD20" s="384"/>
      <c r="PZE20" s="384"/>
      <c r="PZF20" s="384"/>
      <c r="PZG20" s="384"/>
      <c r="PZH20" s="384"/>
      <c r="PZI20" s="384"/>
      <c r="PZJ20" s="384"/>
      <c r="PZK20" s="384"/>
      <c r="PZL20" s="384"/>
      <c r="PZM20" s="384"/>
      <c r="PZN20" s="384"/>
      <c r="PZO20" s="384"/>
      <c r="PZP20" s="384"/>
      <c r="PZQ20" s="384"/>
      <c r="PZR20" s="384"/>
      <c r="PZS20" s="384"/>
      <c r="PZT20" s="384"/>
      <c r="PZU20" s="384"/>
      <c r="PZV20" s="384"/>
      <c r="PZW20" s="384"/>
      <c r="PZX20" s="384"/>
      <c r="PZY20" s="384"/>
      <c r="PZZ20" s="384"/>
      <c r="QAA20" s="384"/>
      <c r="QAB20" s="384"/>
      <c r="QAC20" s="384"/>
      <c r="QAD20" s="384"/>
      <c r="QAE20" s="384"/>
      <c r="QAF20" s="384"/>
      <c r="QAG20" s="384"/>
      <c r="QAH20" s="384"/>
      <c r="QAI20" s="384"/>
      <c r="QAJ20" s="384"/>
      <c r="QAK20" s="384"/>
      <c r="QAL20" s="384"/>
      <c r="QAM20" s="384"/>
      <c r="QAN20" s="384"/>
      <c r="QAO20" s="384"/>
      <c r="QAP20" s="384"/>
      <c r="QAQ20" s="384"/>
      <c r="QAR20" s="384"/>
      <c r="QAS20" s="384"/>
      <c r="QAT20" s="384"/>
      <c r="QAU20" s="384"/>
      <c r="QAV20" s="384"/>
      <c r="QAW20" s="384"/>
      <c r="QAX20" s="384"/>
      <c r="QAY20" s="384"/>
      <c r="QAZ20" s="384"/>
      <c r="QBA20" s="384"/>
      <c r="QBB20" s="384"/>
      <c r="QBC20" s="384"/>
      <c r="QBD20" s="384"/>
      <c r="QBE20" s="384"/>
      <c r="QBF20" s="384"/>
      <c r="QBG20" s="384"/>
      <c r="QBH20" s="384"/>
      <c r="QBI20" s="384"/>
      <c r="QBJ20" s="384"/>
      <c r="QBK20" s="384"/>
      <c r="QBL20" s="384"/>
      <c r="QBM20" s="384"/>
      <c r="QBN20" s="384"/>
      <c r="QBO20" s="384"/>
      <c r="QBP20" s="384"/>
      <c r="QBQ20" s="384"/>
      <c r="QBR20" s="384"/>
      <c r="QBS20" s="384"/>
      <c r="QBT20" s="384"/>
      <c r="QBU20" s="384"/>
      <c r="QBV20" s="384"/>
      <c r="QBW20" s="384"/>
      <c r="QBX20" s="384"/>
      <c r="QBY20" s="384"/>
      <c r="QBZ20" s="384"/>
      <c r="QCA20" s="384"/>
      <c r="QCB20" s="384"/>
      <c r="QCC20" s="384"/>
      <c r="QCD20" s="384"/>
      <c r="QCE20" s="384"/>
      <c r="QCF20" s="384"/>
      <c r="QCG20" s="384"/>
      <c r="QCH20" s="384"/>
      <c r="QCI20" s="384"/>
      <c r="QCJ20" s="384"/>
      <c r="QCK20" s="384"/>
      <c r="QCL20" s="384"/>
      <c r="QCM20" s="384"/>
      <c r="QCN20" s="384"/>
      <c r="QCO20" s="384"/>
      <c r="QCP20" s="384"/>
      <c r="QCQ20" s="384"/>
      <c r="QCR20" s="384"/>
      <c r="QCS20" s="384"/>
      <c r="QCT20" s="384"/>
      <c r="QCU20" s="384"/>
      <c r="QCV20" s="384"/>
      <c r="QCW20" s="384"/>
      <c r="QCX20" s="384"/>
      <c r="QCY20" s="384"/>
      <c r="QCZ20" s="384"/>
      <c r="QDA20" s="384"/>
      <c r="QDB20" s="384"/>
      <c r="QDC20" s="384"/>
      <c r="QDD20" s="384"/>
      <c r="QDE20" s="384"/>
      <c r="QDF20" s="384"/>
      <c r="QDG20" s="384"/>
      <c r="QDH20" s="384"/>
      <c r="QDI20" s="384"/>
      <c r="QDJ20" s="384"/>
      <c r="QDK20" s="384"/>
      <c r="QDL20" s="384"/>
      <c r="QDM20" s="384"/>
      <c r="QDN20" s="384"/>
      <c r="QDO20" s="384"/>
      <c r="QDP20" s="384"/>
      <c r="QDQ20" s="384"/>
      <c r="QDR20" s="384"/>
      <c r="QDS20" s="384"/>
      <c r="QDT20" s="384"/>
      <c r="QDU20" s="384"/>
      <c r="QDV20" s="384"/>
      <c r="QDW20" s="384"/>
      <c r="QDX20" s="384"/>
      <c r="QDY20" s="384"/>
      <c r="QDZ20" s="384"/>
      <c r="QEA20" s="384"/>
      <c r="QEB20" s="384"/>
      <c r="QEC20" s="384"/>
      <c r="QED20" s="384"/>
      <c r="QEE20" s="384"/>
      <c r="QEF20" s="384"/>
      <c r="QEG20" s="384"/>
      <c r="QEH20" s="384"/>
      <c r="QEI20" s="384"/>
      <c r="QEJ20" s="384"/>
      <c r="QEK20" s="384"/>
      <c r="QEL20" s="384"/>
      <c r="QEM20" s="384"/>
      <c r="QEN20" s="384"/>
      <c r="QEO20" s="384"/>
      <c r="QEP20" s="384"/>
      <c r="QEQ20" s="384"/>
      <c r="QER20" s="384"/>
      <c r="QES20" s="384"/>
      <c r="QET20" s="384"/>
      <c r="QEU20" s="384"/>
      <c r="QEV20" s="384"/>
      <c r="QEW20" s="384"/>
      <c r="QEX20" s="384"/>
      <c r="QEY20" s="384"/>
      <c r="QEZ20" s="384"/>
      <c r="QFA20" s="384"/>
      <c r="QFB20" s="384"/>
      <c r="QFC20" s="384"/>
      <c r="QFD20" s="384"/>
      <c r="QFE20" s="384"/>
      <c r="QFF20" s="384"/>
      <c r="QFG20" s="384"/>
      <c r="QFH20" s="384"/>
      <c r="QFI20" s="384"/>
      <c r="QFJ20" s="384"/>
      <c r="QFK20" s="384"/>
      <c r="QFL20" s="384"/>
      <c r="QFM20" s="384"/>
      <c r="QFN20" s="384"/>
      <c r="QFO20" s="384"/>
      <c r="QFP20" s="384"/>
      <c r="QFQ20" s="384"/>
      <c r="QFR20" s="384"/>
      <c r="QFS20" s="384"/>
      <c r="QFT20" s="384"/>
      <c r="QFU20" s="384"/>
      <c r="QFV20" s="384"/>
      <c r="QFW20" s="384"/>
      <c r="QFX20" s="384"/>
      <c r="QFY20" s="384"/>
      <c r="QFZ20" s="384"/>
      <c r="QGA20" s="384"/>
      <c r="QGB20" s="384"/>
      <c r="QGC20" s="384"/>
      <c r="QGD20" s="384"/>
      <c r="QGE20" s="384"/>
      <c r="QGF20" s="384"/>
      <c r="QGG20" s="384"/>
      <c r="QGH20" s="384"/>
      <c r="QGI20" s="384"/>
      <c r="QGJ20" s="384"/>
      <c r="QGK20" s="384"/>
      <c r="QGL20" s="384"/>
      <c r="QGM20" s="384"/>
      <c r="QGN20" s="384"/>
      <c r="QGO20" s="384"/>
      <c r="QGP20" s="384"/>
      <c r="QGQ20" s="384"/>
      <c r="QGR20" s="384"/>
      <c r="QGS20" s="384"/>
      <c r="QGT20" s="384"/>
      <c r="QGU20" s="384"/>
      <c r="QGV20" s="384"/>
      <c r="QGW20" s="384"/>
      <c r="QGX20" s="384"/>
      <c r="QGY20" s="384"/>
      <c r="QGZ20" s="384"/>
      <c r="QHA20" s="384"/>
      <c r="QHB20" s="384"/>
      <c r="QHC20" s="384"/>
      <c r="QHD20" s="384"/>
      <c r="QHE20" s="384"/>
      <c r="QHF20" s="384"/>
      <c r="QHG20" s="384"/>
      <c r="QHH20" s="384"/>
      <c r="QHI20" s="384"/>
      <c r="QHJ20" s="384"/>
      <c r="QHK20" s="384"/>
      <c r="QHL20" s="384"/>
      <c r="QHM20" s="384"/>
      <c r="QHN20" s="384"/>
      <c r="QHO20" s="384"/>
      <c r="QHP20" s="384"/>
      <c r="QHQ20" s="384"/>
      <c r="QHR20" s="384"/>
      <c r="QHS20" s="384"/>
      <c r="QHT20" s="384"/>
      <c r="QHU20" s="384"/>
      <c r="QHV20" s="384"/>
      <c r="QHW20" s="384"/>
      <c r="QHX20" s="384"/>
      <c r="QHY20" s="384"/>
      <c r="QHZ20" s="384"/>
      <c r="QIA20" s="384"/>
      <c r="QIB20" s="384"/>
      <c r="QIC20" s="384"/>
      <c r="QID20" s="384"/>
      <c r="QIE20" s="384"/>
      <c r="QIF20" s="384"/>
      <c r="QIG20" s="384"/>
      <c r="QIH20" s="384"/>
      <c r="QII20" s="384"/>
      <c r="QIJ20" s="384"/>
      <c r="QIK20" s="384"/>
      <c r="QIL20" s="384"/>
      <c r="QIM20" s="384"/>
      <c r="QIN20" s="384"/>
      <c r="QIO20" s="384"/>
      <c r="QIP20" s="384"/>
      <c r="QIQ20" s="384"/>
      <c r="QIR20" s="384"/>
      <c r="QIS20" s="384"/>
      <c r="QIT20" s="384"/>
      <c r="QIU20" s="384"/>
      <c r="QIV20" s="384"/>
      <c r="QIW20" s="384"/>
      <c r="QIX20" s="384"/>
      <c r="QIY20" s="384"/>
      <c r="QIZ20" s="384"/>
      <c r="QJA20" s="384"/>
      <c r="QJB20" s="384"/>
      <c r="QJC20" s="384"/>
      <c r="QJD20" s="384"/>
      <c r="QJE20" s="384"/>
      <c r="QJF20" s="384"/>
      <c r="QJG20" s="384"/>
      <c r="QJH20" s="384"/>
      <c r="QJI20" s="384"/>
      <c r="QJJ20" s="384"/>
      <c r="QJK20" s="384"/>
      <c r="QJL20" s="384"/>
      <c r="QJM20" s="384"/>
      <c r="QJN20" s="384"/>
      <c r="QJO20" s="384"/>
      <c r="QJP20" s="384"/>
      <c r="QJQ20" s="384"/>
      <c r="QJR20" s="384"/>
      <c r="QJS20" s="384"/>
      <c r="QJT20" s="384"/>
      <c r="QJU20" s="384"/>
      <c r="QJV20" s="384"/>
      <c r="QJW20" s="384"/>
      <c r="QJX20" s="384"/>
      <c r="QJY20" s="384"/>
      <c r="QJZ20" s="384"/>
      <c r="QKA20" s="384"/>
      <c r="QKB20" s="384"/>
      <c r="QKC20" s="384"/>
      <c r="QKD20" s="384"/>
      <c r="QKE20" s="384"/>
      <c r="QKF20" s="384"/>
      <c r="QKG20" s="384"/>
      <c r="QKH20" s="384"/>
      <c r="QKI20" s="384"/>
      <c r="QKJ20" s="384"/>
      <c r="QKK20" s="384"/>
      <c r="QKL20" s="384"/>
      <c r="QKM20" s="384"/>
      <c r="QKN20" s="384"/>
      <c r="QKO20" s="384"/>
      <c r="QKP20" s="384"/>
      <c r="QKQ20" s="384"/>
      <c r="QKR20" s="384"/>
      <c r="QKS20" s="384"/>
      <c r="QKT20" s="384"/>
      <c r="QKU20" s="384"/>
      <c r="QKV20" s="384"/>
      <c r="QKW20" s="384"/>
      <c r="QKX20" s="384"/>
      <c r="QKY20" s="384"/>
      <c r="QKZ20" s="384"/>
      <c r="QLA20" s="384"/>
      <c r="QLB20" s="384"/>
      <c r="QLC20" s="384"/>
      <c r="QLD20" s="384"/>
      <c r="QLE20" s="384"/>
      <c r="QLF20" s="384"/>
      <c r="QLG20" s="384"/>
      <c r="QLH20" s="384"/>
      <c r="QLI20" s="384"/>
      <c r="QLJ20" s="384"/>
      <c r="QLK20" s="384"/>
      <c r="QLL20" s="384"/>
      <c r="QLM20" s="384"/>
      <c r="QLN20" s="384"/>
      <c r="QLO20" s="384"/>
      <c r="QLP20" s="384"/>
      <c r="QLQ20" s="384"/>
      <c r="QLR20" s="384"/>
      <c r="QLS20" s="384"/>
      <c r="QLT20" s="384"/>
      <c r="QLU20" s="384"/>
      <c r="QLV20" s="384"/>
      <c r="QLW20" s="384"/>
      <c r="QLX20" s="384"/>
      <c r="QLY20" s="384"/>
      <c r="QLZ20" s="384"/>
      <c r="QMA20" s="384"/>
      <c r="QMB20" s="384"/>
      <c r="QMC20" s="384"/>
      <c r="QMD20" s="384"/>
      <c r="QME20" s="384"/>
      <c r="QMF20" s="384"/>
      <c r="QMG20" s="384"/>
      <c r="QMH20" s="384"/>
      <c r="QMI20" s="384"/>
      <c r="QMJ20" s="384"/>
      <c r="QMK20" s="384"/>
      <c r="QML20" s="384"/>
      <c r="QMM20" s="384"/>
      <c r="QMN20" s="384"/>
      <c r="QMO20" s="384"/>
      <c r="QMP20" s="384"/>
      <c r="QMQ20" s="384"/>
      <c r="QMR20" s="384"/>
      <c r="QMS20" s="384"/>
      <c r="QMT20" s="384"/>
      <c r="QMU20" s="384"/>
      <c r="QMV20" s="384"/>
      <c r="QMW20" s="384"/>
      <c r="QMX20" s="384"/>
      <c r="QMY20" s="384"/>
      <c r="QMZ20" s="384"/>
      <c r="QNA20" s="384"/>
      <c r="QNB20" s="384"/>
      <c r="QNC20" s="384"/>
      <c r="QND20" s="384"/>
      <c r="QNE20" s="384"/>
      <c r="QNF20" s="384"/>
      <c r="QNG20" s="384"/>
      <c r="QNH20" s="384"/>
      <c r="QNI20" s="384"/>
      <c r="QNJ20" s="384"/>
      <c r="QNK20" s="384"/>
      <c r="QNL20" s="384"/>
      <c r="QNM20" s="384"/>
      <c r="QNN20" s="384"/>
      <c r="QNO20" s="384"/>
      <c r="QNP20" s="384"/>
      <c r="QNQ20" s="384"/>
      <c r="QNR20" s="384"/>
      <c r="QNS20" s="384"/>
      <c r="QNT20" s="384"/>
      <c r="QNU20" s="384"/>
      <c r="QNV20" s="384"/>
      <c r="QNW20" s="384"/>
      <c r="QNX20" s="384"/>
      <c r="QNY20" s="384"/>
      <c r="QNZ20" s="384"/>
      <c r="QOA20" s="384"/>
      <c r="QOB20" s="384"/>
      <c r="QOC20" s="384"/>
      <c r="QOD20" s="384"/>
      <c r="QOE20" s="384"/>
      <c r="QOF20" s="384"/>
      <c r="QOG20" s="384"/>
      <c r="QOH20" s="384"/>
      <c r="QOI20" s="384"/>
      <c r="QOJ20" s="384"/>
      <c r="QOK20" s="384"/>
      <c r="QOL20" s="384"/>
      <c r="QOM20" s="384"/>
      <c r="QON20" s="384"/>
      <c r="QOO20" s="384"/>
      <c r="QOP20" s="384"/>
      <c r="QOQ20" s="384"/>
      <c r="QOR20" s="384"/>
      <c r="QOS20" s="384"/>
      <c r="QOT20" s="384"/>
      <c r="QOU20" s="384"/>
      <c r="QOV20" s="384"/>
      <c r="QOW20" s="384"/>
      <c r="QOX20" s="384"/>
      <c r="QOY20" s="384"/>
      <c r="QOZ20" s="384"/>
      <c r="QPA20" s="384"/>
      <c r="QPB20" s="384"/>
      <c r="QPC20" s="384"/>
      <c r="QPD20" s="384"/>
      <c r="QPE20" s="384"/>
      <c r="QPF20" s="384"/>
      <c r="QPG20" s="384"/>
      <c r="QPH20" s="384"/>
      <c r="QPI20" s="384"/>
      <c r="QPJ20" s="384"/>
      <c r="QPK20" s="384"/>
      <c r="QPL20" s="384"/>
      <c r="QPM20" s="384"/>
      <c r="QPN20" s="384"/>
      <c r="QPO20" s="384"/>
      <c r="QPP20" s="384"/>
      <c r="QPQ20" s="384"/>
      <c r="QPR20" s="384"/>
      <c r="QPS20" s="384"/>
      <c r="QPT20" s="384"/>
      <c r="QPU20" s="384"/>
      <c r="QPV20" s="384"/>
      <c r="QPW20" s="384"/>
      <c r="QPX20" s="384"/>
      <c r="QPY20" s="384"/>
      <c r="QPZ20" s="384"/>
      <c r="QQA20" s="384"/>
      <c r="QQB20" s="384"/>
      <c r="QQC20" s="384"/>
      <c r="QQD20" s="384"/>
      <c r="QQE20" s="384"/>
      <c r="QQF20" s="384"/>
      <c r="QQG20" s="384"/>
      <c r="QQH20" s="384"/>
      <c r="QQI20" s="384"/>
      <c r="QQJ20" s="384"/>
      <c r="QQK20" s="384"/>
      <c r="QQL20" s="384"/>
      <c r="QQM20" s="384"/>
      <c r="QQN20" s="384"/>
      <c r="QQO20" s="384"/>
      <c r="QQP20" s="384"/>
      <c r="QQQ20" s="384"/>
      <c r="QQR20" s="384"/>
      <c r="QQS20" s="384"/>
      <c r="QQT20" s="384"/>
      <c r="QQU20" s="384"/>
      <c r="QQV20" s="384"/>
      <c r="QQW20" s="384"/>
      <c r="QQX20" s="384"/>
      <c r="QQY20" s="384"/>
      <c r="QQZ20" s="384"/>
      <c r="QRA20" s="384"/>
      <c r="QRB20" s="384"/>
      <c r="QRC20" s="384"/>
      <c r="QRD20" s="384"/>
      <c r="QRE20" s="384"/>
      <c r="QRF20" s="384"/>
      <c r="QRG20" s="384"/>
      <c r="QRH20" s="384"/>
      <c r="QRI20" s="384"/>
      <c r="QRJ20" s="384"/>
      <c r="QRK20" s="384"/>
      <c r="QRL20" s="384"/>
      <c r="QRM20" s="384"/>
      <c r="QRN20" s="384"/>
      <c r="QRO20" s="384"/>
      <c r="QRP20" s="384"/>
      <c r="QRQ20" s="384"/>
      <c r="QRR20" s="384"/>
      <c r="QRS20" s="384"/>
      <c r="QRT20" s="384"/>
      <c r="QRU20" s="384"/>
      <c r="QRV20" s="384"/>
      <c r="QRW20" s="384"/>
      <c r="QRX20" s="384"/>
      <c r="QRY20" s="384"/>
      <c r="QRZ20" s="384"/>
      <c r="QSA20" s="384"/>
      <c r="QSB20" s="384"/>
      <c r="QSC20" s="384"/>
      <c r="QSD20" s="384"/>
      <c r="QSE20" s="384"/>
      <c r="QSF20" s="384"/>
      <c r="QSG20" s="384"/>
      <c r="QSH20" s="384"/>
      <c r="QSI20" s="384"/>
      <c r="QSJ20" s="384"/>
      <c r="QSK20" s="384"/>
      <c r="QSL20" s="384"/>
      <c r="QSM20" s="384"/>
      <c r="QSN20" s="384"/>
      <c r="QSO20" s="384"/>
      <c r="QSP20" s="384"/>
      <c r="QSQ20" s="384"/>
      <c r="QSR20" s="384"/>
      <c r="QSS20" s="384"/>
      <c r="QST20" s="384"/>
      <c r="QSU20" s="384"/>
      <c r="QSV20" s="384"/>
      <c r="QSW20" s="384"/>
      <c r="QSX20" s="384"/>
      <c r="QSY20" s="384"/>
      <c r="QSZ20" s="384"/>
      <c r="QTA20" s="384"/>
      <c r="QTB20" s="384"/>
      <c r="QTC20" s="384"/>
      <c r="QTD20" s="384"/>
      <c r="QTE20" s="384"/>
      <c r="QTF20" s="384"/>
      <c r="QTG20" s="384"/>
      <c r="QTH20" s="384"/>
      <c r="QTI20" s="384"/>
      <c r="QTJ20" s="384"/>
      <c r="QTK20" s="384"/>
      <c r="QTL20" s="384"/>
      <c r="QTM20" s="384"/>
      <c r="QTN20" s="384"/>
      <c r="QTO20" s="384"/>
      <c r="QTP20" s="384"/>
      <c r="QTQ20" s="384"/>
      <c r="QTR20" s="384"/>
      <c r="QTS20" s="384"/>
      <c r="QTT20" s="384"/>
      <c r="QTU20" s="384"/>
      <c r="QTV20" s="384"/>
      <c r="QTW20" s="384"/>
      <c r="QTX20" s="384"/>
      <c r="QTY20" s="384"/>
      <c r="QTZ20" s="384"/>
      <c r="QUA20" s="384"/>
      <c r="QUB20" s="384"/>
      <c r="QUC20" s="384"/>
      <c r="QUD20" s="384"/>
      <c r="QUE20" s="384"/>
      <c r="QUF20" s="384"/>
      <c r="QUG20" s="384"/>
      <c r="QUH20" s="384"/>
      <c r="QUI20" s="384"/>
      <c r="QUJ20" s="384"/>
      <c r="QUK20" s="384"/>
      <c r="QUL20" s="384"/>
      <c r="QUM20" s="384"/>
      <c r="QUN20" s="384"/>
      <c r="QUO20" s="384"/>
      <c r="QUP20" s="384"/>
      <c r="QUQ20" s="384"/>
      <c r="QUR20" s="384"/>
      <c r="QUS20" s="384"/>
      <c r="QUT20" s="384"/>
      <c r="QUU20" s="384"/>
      <c r="QUV20" s="384"/>
      <c r="QUW20" s="384"/>
      <c r="QUX20" s="384"/>
      <c r="QUY20" s="384"/>
      <c r="QUZ20" s="384"/>
      <c r="QVA20" s="384"/>
      <c r="QVB20" s="384"/>
      <c r="QVC20" s="384"/>
      <c r="QVD20" s="384"/>
      <c r="QVE20" s="384"/>
      <c r="QVF20" s="384"/>
      <c r="QVG20" s="384"/>
      <c r="QVH20" s="384"/>
      <c r="QVI20" s="384"/>
      <c r="QVJ20" s="384"/>
      <c r="QVK20" s="384"/>
      <c r="QVL20" s="384"/>
      <c r="QVM20" s="384"/>
      <c r="QVN20" s="384"/>
      <c r="QVO20" s="384"/>
      <c r="QVP20" s="384"/>
      <c r="QVQ20" s="384"/>
      <c r="QVR20" s="384"/>
      <c r="QVS20" s="384"/>
      <c r="QVT20" s="384"/>
      <c r="QVU20" s="384"/>
      <c r="QVV20" s="384"/>
      <c r="QVW20" s="384"/>
      <c r="QVX20" s="384"/>
      <c r="QVY20" s="384"/>
      <c r="QVZ20" s="384"/>
      <c r="QWA20" s="384"/>
      <c r="QWB20" s="384"/>
      <c r="QWC20" s="384"/>
      <c r="QWD20" s="384"/>
      <c r="QWE20" s="384"/>
      <c r="QWF20" s="384"/>
      <c r="QWG20" s="384"/>
      <c r="QWH20" s="384"/>
      <c r="QWI20" s="384"/>
      <c r="QWJ20" s="384"/>
      <c r="QWK20" s="384"/>
      <c r="QWL20" s="384"/>
      <c r="QWM20" s="384"/>
      <c r="QWN20" s="384"/>
      <c r="QWO20" s="384"/>
      <c r="QWP20" s="384"/>
      <c r="QWQ20" s="384"/>
      <c r="QWR20" s="384"/>
      <c r="QWS20" s="384"/>
      <c r="QWT20" s="384"/>
      <c r="QWU20" s="384"/>
      <c r="QWV20" s="384"/>
      <c r="QWW20" s="384"/>
      <c r="QWX20" s="384"/>
      <c r="QWY20" s="384"/>
      <c r="QWZ20" s="384"/>
      <c r="QXA20" s="384"/>
      <c r="QXB20" s="384"/>
      <c r="QXC20" s="384"/>
      <c r="QXD20" s="384"/>
      <c r="QXE20" s="384"/>
      <c r="QXF20" s="384"/>
      <c r="QXG20" s="384"/>
      <c r="QXH20" s="384"/>
      <c r="QXI20" s="384"/>
      <c r="QXJ20" s="384"/>
      <c r="QXK20" s="384"/>
      <c r="QXL20" s="384"/>
      <c r="QXM20" s="384"/>
      <c r="QXN20" s="384"/>
      <c r="QXO20" s="384"/>
      <c r="QXP20" s="384"/>
      <c r="QXQ20" s="384"/>
      <c r="QXR20" s="384"/>
      <c r="QXS20" s="384"/>
      <c r="QXT20" s="384"/>
      <c r="QXU20" s="384"/>
      <c r="QXV20" s="384"/>
      <c r="QXW20" s="384"/>
      <c r="QXX20" s="384"/>
      <c r="QXY20" s="384"/>
      <c r="QXZ20" s="384"/>
      <c r="QYA20" s="384"/>
      <c r="QYB20" s="384"/>
      <c r="QYC20" s="384"/>
      <c r="QYD20" s="384"/>
      <c r="QYE20" s="384"/>
      <c r="QYF20" s="384"/>
      <c r="QYG20" s="384"/>
      <c r="QYH20" s="384"/>
      <c r="QYI20" s="384"/>
      <c r="QYJ20" s="384"/>
      <c r="QYK20" s="384"/>
      <c r="QYL20" s="384"/>
      <c r="QYM20" s="384"/>
      <c r="QYN20" s="384"/>
      <c r="QYO20" s="384"/>
      <c r="QYP20" s="384"/>
      <c r="QYQ20" s="384"/>
      <c r="QYR20" s="384"/>
      <c r="QYS20" s="384"/>
      <c r="QYT20" s="384"/>
      <c r="QYU20" s="384"/>
      <c r="QYV20" s="384"/>
      <c r="QYW20" s="384"/>
      <c r="QYX20" s="384"/>
      <c r="QYY20" s="384"/>
      <c r="QYZ20" s="384"/>
      <c r="QZA20" s="384"/>
      <c r="QZB20" s="384"/>
      <c r="QZC20" s="384"/>
      <c r="QZD20" s="384"/>
      <c r="QZE20" s="384"/>
      <c r="QZF20" s="384"/>
      <c r="QZG20" s="384"/>
      <c r="QZH20" s="384"/>
      <c r="QZI20" s="384"/>
      <c r="QZJ20" s="384"/>
      <c r="QZK20" s="384"/>
      <c r="QZL20" s="384"/>
      <c r="QZM20" s="384"/>
      <c r="QZN20" s="384"/>
      <c r="QZO20" s="384"/>
      <c r="QZP20" s="384"/>
      <c r="QZQ20" s="384"/>
      <c r="QZR20" s="384"/>
      <c r="QZS20" s="384"/>
      <c r="QZT20" s="384"/>
      <c r="QZU20" s="384"/>
      <c r="QZV20" s="384"/>
      <c r="QZW20" s="384"/>
      <c r="QZX20" s="384"/>
      <c r="QZY20" s="384"/>
      <c r="QZZ20" s="384"/>
      <c r="RAA20" s="384"/>
      <c r="RAB20" s="384"/>
      <c r="RAC20" s="384"/>
      <c r="RAD20" s="384"/>
      <c r="RAE20" s="384"/>
      <c r="RAF20" s="384"/>
      <c r="RAG20" s="384"/>
      <c r="RAH20" s="384"/>
      <c r="RAI20" s="384"/>
      <c r="RAJ20" s="384"/>
      <c r="RAK20" s="384"/>
      <c r="RAL20" s="384"/>
      <c r="RAM20" s="384"/>
      <c r="RAN20" s="384"/>
      <c r="RAO20" s="384"/>
      <c r="RAP20" s="384"/>
      <c r="RAQ20" s="384"/>
      <c r="RAR20" s="384"/>
      <c r="RAS20" s="384"/>
      <c r="RAT20" s="384"/>
      <c r="RAU20" s="384"/>
      <c r="RAV20" s="384"/>
      <c r="RAW20" s="384"/>
      <c r="RAX20" s="384"/>
      <c r="RAY20" s="384"/>
      <c r="RAZ20" s="384"/>
      <c r="RBA20" s="384"/>
      <c r="RBB20" s="384"/>
      <c r="RBC20" s="384"/>
      <c r="RBD20" s="384"/>
      <c r="RBE20" s="384"/>
      <c r="RBF20" s="384"/>
      <c r="RBG20" s="384"/>
      <c r="RBH20" s="384"/>
      <c r="RBI20" s="384"/>
      <c r="RBJ20" s="384"/>
      <c r="RBK20" s="384"/>
      <c r="RBL20" s="384"/>
      <c r="RBM20" s="384"/>
      <c r="RBN20" s="384"/>
      <c r="RBO20" s="384"/>
      <c r="RBP20" s="384"/>
      <c r="RBQ20" s="384"/>
      <c r="RBR20" s="384"/>
      <c r="RBS20" s="384"/>
      <c r="RBT20" s="384"/>
      <c r="RBU20" s="384"/>
      <c r="RBV20" s="384"/>
      <c r="RBW20" s="384"/>
      <c r="RBX20" s="384"/>
      <c r="RBY20" s="384"/>
      <c r="RBZ20" s="384"/>
      <c r="RCA20" s="384"/>
      <c r="RCB20" s="384"/>
      <c r="RCC20" s="384"/>
      <c r="RCD20" s="384"/>
      <c r="RCE20" s="384"/>
      <c r="RCF20" s="384"/>
      <c r="RCG20" s="384"/>
      <c r="RCH20" s="384"/>
      <c r="RCI20" s="384"/>
      <c r="RCJ20" s="384"/>
      <c r="RCK20" s="384"/>
      <c r="RCL20" s="384"/>
      <c r="RCM20" s="384"/>
      <c r="RCN20" s="384"/>
      <c r="RCO20" s="384"/>
      <c r="RCP20" s="384"/>
      <c r="RCQ20" s="384"/>
      <c r="RCR20" s="384"/>
      <c r="RCS20" s="384"/>
      <c r="RCT20" s="384"/>
      <c r="RCU20" s="384"/>
      <c r="RCV20" s="384"/>
      <c r="RCW20" s="384"/>
      <c r="RCX20" s="384"/>
      <c r="RCY20" s="384"/>
      <c r="RCZ20" s="384"/>
      <c r="RDA20" s="384"/>
      <c r="RDB20" s="384"/>
      <c r="RDC20" s="384"/>
      <c r="RDD20" s="384"/>
      <c r="RDE20" s="384"/>
      <c r="RDF20" s="384"/>
      <c r="RDG20" s="384"/>
      <c r="RDH20" s="384"/>
      <c r="RDI20" s="384"/>
      <c r="RDJ20" s="384"/>
      <c r="RDK20" s="384"/>
      <c r="RDL20" s="384"/>
      <c r="RDM20" s="384"/>
      <c r="RDN20" s="384"/>
      <c r="RDO20" s="384"/>
      <c r="RDP20" s="384"/>
      <c r="RDQ20" s="384"/>
      <c r="RDR20" s="384"/>
      <c r="RDS20" s="384"/>
      <c r="RDT20" s="384"/>
      <c r="RDU20" s="384"/>
      <c r="RDV20" s="384"/>
      <c r="RDW20" s="384"/>
      <c r="RDX20" s="384"/>
      <c r="RDY20" s="384"/>
      <c r="RDZ20" s="384"/>
      <c r="REA20" s="384"/>
      <c r="REB20" s="384"/>
      <c r="REC20" s="384"/>
      <c r="RED20" s="384"/>
      <c r="REE20" s="384"/>
      <c r="REF20" s="384"/>
      <c r="REG20" s="384"/>
      <c r="REH20" s="384"/>
      <c r="REI20" s="384"/>
      <c r="REJ20" s="384"/>
      <c r="REK20" s="384"/>
      <c r="REL20" s="384"/>
      <c r="REM20" s="384"/>
      <c r="REN20" s="384"/>
      <c r="REO20" s="384"/>
      <c r="REP20" s="384"/>
      <c r="REQ20" s="384"/>
      <c r="RER20" s="384"/>
      <c r="RES20" s="384"/>
      <c r="RET20" s="384"/>
      <c r="REU20" s="384"/>
      <c r="REV20" s="384"/>
      <c r="REW20" s="384"/>
      <c r="REX20" s="384"/>
      <c r="REY20" s="384"/>
      <c r="REZ20" s="384"/>
      <c r="RFA20" s="384"/>
      <c r="RFB20" s="384"/>
      <c r="RFC20" s="384"/>
      <c r="RFD20" s="384"/>
      <c r="RFE20" s="384"/>
      <c r="RFF20" s="384"/>
      <c r="RFG20" s="384"/>
      <c r="RFH20" s="384"/>
      <c r="RFI20" s="384"/>
      <c r="RFJ20" s="384"/>
      <c r="RFK20" s="384"/>
      <c r="RFL20" s="384"/>
      <c r="RFM20" s="384"/>
      <c r="RFN20" s="384"/>
      <c r="RFO20" s="384"/>
      <c r="RFP20" s="384"/>
      <c r="RFQ20" s="384"/>
      <c r="RFR20" s="384"/>
      <c r="RFS20" s="384"/>
      <c r="RFT20" s="384"/>
      <c r="RFU20" s="384"/>
      <c r="RFV20" s="384"/>
      <c r="RFW20" s="384"/>
      <c r="RFX20" s="384"/>
      <c r="RFY20" s="384"/>
      <c r="RFZ20" s="384"/>
      <c r="RGA20" s="384"/>
      <c r="RGB20" s="384"/>
      <c r="RGC20" s="384"/>
      <c r="RGD20" s="384"/>
      <c r="RGE20" s="384"/>
      <c r="RGF20" s="384"/>
      <c r="RGG20" s="384"/>
      <c r="RGH20" s="384"/>
      <c r="RGI20" s="384"/>
      <c r="RGJ20" s="384"/>
      <c r="RGK20" s="384"/>
      <c r="RGL20" s="384"/>
      <c r="RGM20" s="384"/>
      <c r="RGN20" s="384"/>
      <c r="RGO20" s="384"/>
      <c r="RGP20" s="384"/>
      <c r="RGQ20" s="384"/>
      <c r="RGR20" s="384"/>
      <c r="RGS20" s="384"/>
      <c r="RGT20" s="384"/>
      <c r="RGU20" s="384"/>
      <c r="RGV20" s="384"/>
      <c r="RGW20" s="384"/>
      <c r="RGX20" s="384"/>
      <c r="RGY20" s="384"/>
      <c r="RGZ20" s="384"/>
      <c r="RHA20" s="384"/>
      <c r="RHB20" s="384"/>
      <c r="RHC20" s="384"/>
      <c r="RHD20" s="384"/>
      <c r="RHE20" s="384"/>
      <c r="RHF20" s="384"/>
      <c r="RHG20" s="384"/>
      <c r="RHH20" s="384"/>
      <c r="RHI20" s="384"/>
      <c r="RHJ20" s="384"/>
      <c r="RHK20" s="384"/>
      <c r="RHL20" s="384"/>
      <c r="RHM20" s="384"/>
      <c r="RHN20" s="384"/>
      <c r="RHO20" s="384"/>
      <c r="RHP20" s="384"/>
      <c r="RHQ20" s="384"/>
      <c r="RHR20" s="384"/>
      <c r="RHS20" s="384"/>
      <c r="RHT20" s="384"/>
      <c r="RHU20" s="384"/>
      <c r="RHV20" s="384"/>
      <c r="RHW20" s="384"/>
      <c r="RHX20" s="384"/>
      <c r="RHY20" s="384"/>
      <c r="RHZ20" s="384"/>
      <c r="RIA20" s="384"/>
      <c r="RIB20" s="384"/>
      <c r="RIC20" s="384"/>
      <c r="RID20" s="384"/>
      <c r="RIE20" s="384"/>
      <c r="RIF20" s="384"/>
      <c r="RIG20" s="384"/>
      <c r="RIH20" s="384"/>
      <c r="RII20" s="384"/>
      <c r="RIJ20" s="384"/>
      <c r="RIK20" s="384"/>
      <c r="RIL20" s="384"/>
      <c r="RIM20" s="384"/>
      <c r="RIN20" s="384"/>
      <c r="RIO20" s="384"/>
      <c r="RIP20" s="384"/>
      <c r="RIQ20" s="384"/>
      <c r="RIR20" s="384"/>
      <c r="RIS20" s="384"/>
      <c r="RIT20" s="384"/>
      <c r="RIU20" s="384"/>
      <c r="RIV20" s="384"/>
      <c r="RIW20" s="384"/>
      <c r="RIX20" s="384"/>
      <c r="RIY20" s="384"/>
      <c r="RIZ20" s="384"/>
      <c r="RJA20" s="384"/>
      <c r="RJB20" s="384"/>
      <c r="RJC20" s="384"/>
      <c r="RJD20" s="384"/>
      <c r="RJE20" s="384"/>
      <c r="RJF20" s="384"/>
      <c r="RJG20" s="384"/>
      <c r="RJH20" s="384"/>
      <c r="RJI20" s="384"/>
      <c r="RJJ20" s="384"/>
      <c r="RJK20" s="384"/>
      <c r="RJL20" s="384"/>
      <c r="RJM20" s="384"/>
      <c r="RJN20" s="384"/>
      <c r="RJO20" s="384"/>
      <c r="RJP20" s="384"/>
      <c r="RJQ20" s="384"/>
      <c r="RJR20" s="384"/>
      <c r="RJS20" s="384"/>
      <c r="RJT20" s="384"/>
      <c r="RJU20" s="384"/>
      <c r="RJV20" s="384"/>
      <c r="RJW20" s="384"/>
      <c r="RJX20" s="384"/>
      <c r="RJY20" s="384"/>
      <c r="RJZ20" s="384"/>
      <c r="RKA20" s="384"/>
      <c r="RKB20" s="384"/>
      <c r="RKC20" s="384"/>
      <c r="RKD20" s="384"/>
      <c r="RKE20" s="384"/>
      <c r="RKF20" s="384"/>
      <c r="RKG20" s="384"/>
      <c r="RKH20" s="384"/>
      <c r="RKI20" s="384"/>
      <c r="RKJ20" s="384"/>
      <c r="RKK20" s="384"/>
      <c r="RKL20" s="384"/>
      <c r="RKM20" s="384"/>
      <c r="RKN20" s="384"/>
      <c r="RKO20" s="384"/>
      <c r="RKP20" s="384"/>
      <c r="RKQ20" s="384"/>
      <c r="RKR20" s="384"/>
      <c r="RKS20" s="384"/>
      <c r="RKT20" s="384"/>
      <c r="RKU20" s="384"/>
      <c r="RKV20" s="384"/>
      <c r="RKW20" s="384"/>
      <c r="RKX20" s="384"/>
      <c r="RKY20" s="384"/>
      <c r="RKZ20" s="384"/>
      <c r="RLA20" s="384"/>
      <c r="RLB20" s="384"/>
      <c r="RLC20" s="384"/>
      <c r="RLD20" s="384"/>
      <c r="RLE20" s="384"/>
      <c r="RLF20" s="384"/>
      <c r="RLG20" s="384"/>
      <c r="RLH20" s="384"/>
      <c r="RLI20" s="384"/>
      <c r="RLJ20" s="384"/>
      <c r="RLK20" s="384"/>
      <c r="RLL20" s="384"/>
      <c r="RLM20" s="384"/>
      <c r="RLN20" s="384"/>
      <c r="RLO20" s="384"/>
      <c r="RLP20" s="384"/>
      <c r="RLQ20" s="384"/>
      <c r="RLR20" s="384"/>
      <c r="RLS20" s="384"/>
      <c r="RLT20" s="384"/>
      <c r="RLU20" s="384"/>
      <c r="RLV20" s="384"/>
      <c r="RLW20" s="384"/>
      <c r="RLX20" s="384"/>
      <c r="RLY20" s="384"/>
      <c r="RLZ20" s="384"/>
      <c r="RMA20" s="384"/>
      <c r="RMB20" s="384"/>
      <c r="RMC20" s="384"/>
      <c r="RMD20" s="384"/>
      <c r="RME20" s="384"/>
      <c r="RMF20" s="384"/>
      <c r="RMG20" s="384"/>
      <c r="RMH20" s="384"/>
      <c r="RMI20" s="384"/>
      <c r="RMJ20" s="384"/>
      <c r="RMK20" s="384"/>
      <c r="RML20" s="384"/>
      <c r="RMM20" s="384"/>
      <c r="RMN20" s="384"/>
      <c r="RMO20" s="384"/>
      <c r="RMP20" s="384"/>
      <c r="RMQ20" s="384"/>
      <c r="RMR20" s="384"/>
      <c r="RMS20" s="384"/>
      <c r="RMT20" s="384"/>
      <c r="RMU20" s="384"/>
      <c r="RMV20" s="384"/>
      <c r="RMW20" s="384"/>
      <c r="RMX20" s="384"/>
      <c r="RMY20" s="384"/>
      <c r="RMZ20" s="384"/>
      <c r="RNA20" s="384"/>
      <c r="RNB20" s="384"/>
      <c r="RNC20" s="384"/>
      <c r="RND20" s="384"/>
      <c r="RNE20" s="384"/>
      <c r="RNF20" s="384"/>
      <c r="RNG20" s="384"/>
      <c r="RNH20" s="384"/>
      <c r="RNI20" s="384"/>
      <c r="RNJ20" s="384"/>
      <c r="RNK20" s="384"/>
      <c r="RNL20" s="384"/>
      <c r="RNM20" s="384"/>
      <c r="RNN20" s="384"/>
      <c r="RNO20" s="384"/>
      <c r="RNP20" s="384"/>
      <c r="RNQ20" s="384"/>
      <c r="RNR20" s="384"/>
      <c r="RNS20" s="384"/>
      <c r="RNT20" s="384"/>
      <c r="RNU20" s="384"/>
      <c r="RNV20" s="384"/>
      <c r="RNW20" s="384"/>
      <c r="RNX20" s="384"/>
      <c r="RNY20" s="384"/>
      <c r="RNZ20" s="384"/>
      <c r="ROA20" s="384"/>
      <c r="ROB20" s="384"/>
      <c r="ROC20" s="384"/>
      <c r="ROD20" s="384"/>
      <c r="ROE20" s="384"/>
      <c r="ROF20" s="384"/>
      <c r="ROG20" s="384"/>
      <c r="ROH20" s="384"/>
      <c r="ROI20" s="384"/>
      <c r="ROJ20" s="384"/>
      <c r="ROK20" s="384"/>
      <c r="ROL20" s="384"/>
      <c r="ROM20" s="384"/>
      <c r="RON20" s="384"/>
      <c r="ROO20" s="384"/>
      <c r="ROP20" s="384"/>
      <c r="ROQ20" s="384"/>
      <c r="ROR20" s="384"/>
      <c r="ROS20" s="384"/>
      <c r="ROT20" s="384"/>
      <c r="ROU20" s="384"/>
      <c r="ROV20" s="384"/>
      <c r="ROW20" s="384"/>
      <c r="ROX20" s="384"/>
      <c r="ROY20" s="384"/>
      <c r="ROZ20" s="384"/>
      <c r="RPA20" s="384"/>
      <c r="RPB20" s="384"/>
      <c r="RPC20" s="384"/>
      <c r="RPD20" s="384"/>
      <c r="RPE20" s="384"/>
      <c r="RPF20" s="384"/>
      <c r="RPG20" s="384"/>
      <c r="RPH20" s="384"/>
      <c r="RPI20" s="384"/>
      <c r="RPJ20" s="384"/>
      <c r="RPK20" s="384"/>
      <c r="RPL20" s="384"/>
      <c r="RPM20" s="384"/>
      <c r="RPN20" s="384"/>
      <c r="RPO20" s="384"/>
      <c r="RPP20" s="384"/>
      <c r="RPQ20" s="384"/>
      <c r="RPR20" s="384"/>
      <c r="RPS20" s="384"/>
      <c r="RPT20" s="384"/>
      <c r="RPU20" s="384"/>
      <c r="RPV20" s="384"/>
      <c r="RPW20" s="384"/>
      <c r="RPX20" s="384"/>
      <c r="RPY20" s="384"/>
      <c r="RPZ20" s="384"/>
      <c r="RQA20" s="384"/>
      <c r="RQB20" s="384"/>
      <c r="RQC20" s="384"/>
      <c r="RQD20" s="384"/>
      <c r="RQE20" s="384"/>
      <c r="RQF20" s="384"/>
      <c r="RQG20" s="384"/>
      <c r="RQH20" s="384"/>
      <c r="RQI20" s="384"/>
      <c r="RQJ20" s="384"/>
      <c r="RQK20" s="384"/>
      <c r="RQL20" s="384"/>
      <c r="RQM20" s="384"/>
      <c r="RQN20" s="384"/>
      <c r="RQO20" s="384"/>
      <c r="RQP20" s="384"/>
      <c r="RQQ20" s="384"/>
      <c r="RQR20" s="384"/>
      <c r="RQS20" s="384"/>
      <c r="RQT20" s="384"/>
      <c r="RQU20" s="384"/>
      <c r="RQV20" s="384"/>
      <c r="RQW20" s="384"/>
      <c r="RQX20" s="384"/>
      <c r="RQY20" s="384"/>
      <c r="RQZ20" s="384"/>
      <c r="RRA20" s="384"/>
      <c r="RRB20" s="384"/>
      <c r="RRC20" s="384"/>
      <c r="RRD20" s="384"/>
      <c r="RRE20" s="384"/>
      <c r="RRF20" s="384"/>
      <c r="RRG20" s="384"/>
      <c r="RRH20" s="384"/>
      <c r="RRI20" s="384"/>
      <c r="RRJ20" s="384"/>
      <c r="RRK20" s="384"/>
      <c r="RRL20" s="384"/>
      <c r="RRM20" s="384"/>
      <c r="RRN20" s="384"/>
      <c r="RRO20" s="384"/>
      <c r="RRP20" s="384"/>
      <c r="RRQ20" s="384"/>
      <c r="RRR20" s="384"/>
      <c r="RRS20" s="384"/>
      <c r="RRT20" s="384"/>
      <c r="RRU20" s="384"/>
      <c r="RRV20" s="384"/>
      <c r="RRW20" s="384"/>
      <c r="RRX20" s="384"/>
      <c r="RRY20" s="384"/>
      <c r="RRZ20" s="384"/>
      <c r="RSA20" s="384"/>
      <c r="RSB20" s="384"/>
      <c r="RSC20" s="384"/>
      <c r="RSD20" s="384"/>
      <c r="RSE20" s="384"/>
      <c r="RSF20" s="384"/>
      <c r="RSG20" s="384"/>
      <c r="RSH20" s="384"/>
      <c r="RSI20" s="384"/>
      <c r="RSJ20" s="384"/>
      <c r="RSK20" s="384"/>
      <c r="RSL20" s="384"/>
      <c r="RSM20" s="384"/>
      <c r="RSN20" s="384"/>
      <c r="RSO20" s="384"/>
      <c r="RSP20" s="384"/>
      <c r="RSQ20" s="384"/>
      <c r="RSR20" s="384"/>
      <c r="RSS20" s="384"/>
      <c r="RST20" s="384"/>
      <c r="RSU20" s="384"/>
      <c r="RSV20" s="384"/>
      <c r="RSW20" s="384"/>
      <c r="RSX20" s="384"/>
      <c r="RSY20" s="384"/>
      <c r="RSZ20" s="384"/>
      <c r="RTA20" s="384"/>
      <c r="RTB20" s="384"/>
      <c r="RTC20" s="384"/>
      <c r="RTD20" s="384"/>
      <c r="RTE20" s="384"/>
      <c r="RTF20" s="384"/>
      <c r="RTG20" s="384"/>
      <c r="RTH20" s="384"/>
      <c r="RTI20" s="384"/>
      <c r="RTJ20" s="384"/>
      <c r="RTK20" s="384"/>
      <c r="RTL20" s="384"/>
      <c r="RTM20" s="384"/>
      <c r="RTN20" s="384"/>
      <c r="RTO20" s="384"/>
      <c r="RTP20" s="384"/>
      <c r="RTQ20" s="384"/>
      <c r="RTR20" s="384"/>
      <c r="RTS20" s="384"/>
      <c r="RTT20" s="384"/>
      <c r="RTU20" s="384"/>
      <c r="RTV20" s="384"/>
      <c r="RTW20" s="384"/>
      <c r="RTX20" s="384"/>
      <c r="RTY20" s="384"/>
      <c r="RTZ20" s="384"/>
      <c r="RUA20" s="384"/>
      <c r="RUB20" s="384"/>
      <c r="RUC20" s="384"/>
      <c r="RUD20" s="384"/>
      <c r="RUE20" s="384"/>
      <c r="RUF20" s="384"/>
      <c r="RUG20" s="384"/>
      <c r="RUH20" s="384"/>
      <c r="RUI20" s="384"/>
      <c r="RUJ20" s="384"/>
      <c r="RUK20" s="384"/>
      <c r="RUL20" s="384"/>
      <c r="RUM20" s="384"/>
      <c r="RUN20" s="384"/>
      <c r="RUO20" s="384"/>
      <c r="RUP20" s="384"/>
      <c r="RUQ20" s="384"/>
      <c r="RUR20" s="384"/>
      <c r="RUS20" s="384"/>
      <c r="RUT20" s="384"/>
      <c r="RUU20" s="384"/>
      <c r="RUV20" s="384"/>
      <c r="RUW20" s="384"/>
      <c r="RUX20" s="384"/>
      <c r="RUY20" s="384"/>
      <c r="RUZ20" s="384"/>
      <c r="RVA20" s="384"/>
      <c r="RVB20" s="384"/>
      <c r="RVC20" s="384"/>
      <c r="RVD20" s="384"/>
      <c r="RVE20" s="384"/>
      <c r="RVF20" s="384"/>
      <c r="RVG20" s="384"/>
      <c r="RVH20" s="384"/>
      <c r="RVI20" s="384"/>
      <c r="RVJ20" s="384"/>
      <c r="RVK20" s="384"/>
      <c r="RVL20" s="384"/>
      <c r="RVM20" s="384"/>
      <c r="RVN20" s="384"/>
      <c r="RVO20" s="384"/>
      <c r="RVP20" s="384"/>
      <c r="RVQ20" s="384"/>
      <c r="RVR20" s="384"/>
      <c r="RVS20" s="384"/>
      <c r="RVT20" s="384"/>
      <c r="RVU20" s="384"/>
      <c r="RVV20" s="384"/>
      <c r="RVW20" s="384"/>
      <c r="RVX20" s="384"/>
      <c r="RVY20" s="384"/>
      <c r="RVZ20" s="384"/>
      <c r="RWA20" s="384"/>
      <c r="RWB20" s="384"/>
      <c r="RWC20" s="384"/>
      <c r="RWD20" s="384"/>
      <c r="RWE20" s="384"/>
      <c r="RWF20" s="384"/>
      <c r="RWG20" s="384"/>
      <c r="RWH20" s="384"/>
      <c r="RWI20" s="384"/>
      <c r="RWJ20" s="384"/>
      <c r="RWK20" s="384"/>
      <c r="RWL20" s="384"/>
      <c r="RWM20" s="384"/>
      <c r="RWN20" s="384"/>
      <c r="RWO20" s="384"/>
      <c r="RWP20" s="384"/>
      <c r="RWQ20" s="384"/>
      <c r="RWR20" s="384"/>
      <c r="RWS20" s="384"/>
      <c r="RWT20" s="384"/>
      <c r="RWU20" s="384"/>
      <c r="RWV20" s="384"/>
      <c r="RWW20" s="384"/>
      <c r="RWX20" s="384"/>
      <c r="RWY20" s="384"/>
      <c r="RWZ20" s="384"/>
      <c r="RXA20" s="384"/>
      <c r="RXB20" s="384"/>
      <c r="RXC20" s="384"/>
      <c r="RXD20" s="384"/>
      <c r="RXE20" s="384"/>
      <c r="RXF20" s="384"/>
      <c r="RXG20" s="384"/>
      <c r="RXH20" s="384"/>
      <c r="RXI20" s="384"/>
      <c r="RXJ20" s="384"/>
      <c r="RXK20" s="384"/>
      <c r="RXL20" s="384"/>
      <c r="RXM20" s="384"/>
      <c r="RXN20" s="384"/>
      <c r="RXO20" s="384"/>
      <c r="RXP20" s="384"/>
      <c r="RXQ20" s="384"/>
      <c r="RXR20" s="384"/>
      <c r="RXS20" s="384"/>
      <c r="RXT20" s="384"/>
      <c r="RXU20" s="384"/>
      <c r="RXV20" s="384"/>
      <c r="RXW20" s="384"/>
      <c r="RXX20" s="384"/>
      <c r="RXY20" s="384"/>
      <c r="RXZ20" s="384"/>
      <c r="RYA20" s="384"/>
      <c r="RYB20" s="384"/>
      <c r="RYC20" s="384"/>
      <c r="RYD20" s="384"/>
      <c r="RYE20" s="384"/>
      <c r="RYF20" s="384"/>
      <c r="RYG20" s="384"/>
      <c r="RYH20" s="384"/>
      <c r="RYI20" s="384"/>
      <c r="RYJ20" s="384"/>
      <c r="RYK20" s="384"/>
      <c r="RYL20" s="384"/>
      <c r="RYM20" s="384"/>
      <c r="RYN20" s="384"/>
      <c r="RYO20" s="384"/>
      <c r="RYP20" s="384"/>
      <c r="RYQ20" s="384"/>
      <c r="RYR20" s="384"/>
      <c r="RYS20" s="384"/>
      <c r="RYT20" s="384"/>
      <c r="RYU20" s="384"/>
      <c r="RYV20" s="384"/>
      <c r="RYW20" s="384"/>
      <c r="RYX20" s="384"/>
      <c r="RYY20" s="384"/>
      <c r="RYZ20" s="384"/>
      <c r="RZA20" s="384"/>
      <c r="RZB20" s="384"/>
      <c r="RZC20" s="384"/>
      <c r="RZD20" s="384"/>
      <c r="RZE20" s="384"/>
      <c r="RZF20" s="384"/>
      <c r="RZG20" s="384"/>
      <c r="RZH20" s="384"/>
      <c r="RZI20" s="384"/>
      <c r="RZJ20" s="384"/>
      <c r="RZK20" s="384"/>
      <c r="RZL20" s="384"/>
      <c r="RZM20" s="384"/>
      <c r="RZN20" s="384"/>
      <c r="RZO20" s="384"/>
      <c r="RZP20" s="384"/>
      <c r="RZQ20" s="384"/>
      <c r="RZR20" s="384"/>
      <c r="RZS20" s="384"/>
      <c r="RZT20" s="384"/>
      <c r="RZU20" s="384"/>
      <c r="RZV20" s="384"/>
      <c r="RZW20" s="384"/>
      <c r="RZX20" s="384"/>
      <c r="RZY20" s="384"/>
      <c r="RZZ20" s="384"/>
      <c r="SAA20" s="384"/>
      <c r="SAB20" s="384"/>
      <c r="SAC20" s="384"/>
      <c r="SAD20" s="384"/>
      <c r="SAE20" s="384"/>
      <c r="SAF20" s="384"/>
      <c r="SAG20" s="384"/>
      <c r="SAH20" s="384"/>
      <c r="SAI20" s="384"/>
      <c r="SAJ20" s="384"/>
      <c r="SAK20" s="384"/>
      <c r="SAL20" s="384"/>
      <c r="SAM20" s="384"/>
      <c r="SAN20" s="384"/>
      <c r="SAO20" s="384"/>
      <c r="SAP20" s="384"/>
      <c r="SAQ20" s="384"/>
      <c r="SAR20" s="384"/>
      <c r="SAS20" s="384"/>
      <c r="SAT20" s="384"/>
      <c r="SAU20" s="384"/>
      <c r="SAV20" s="384"/>
      <c r="SAW20" s="384"/>
      <c r="SAX20" s="384"/>
      <c r="SAY20" s="384"/>
      <c r="SAZ20" s="384"/>
      <c r="SBA20" s="384"/>
      <c r="SBB20" s="384"/>
      <c r="SBC20" s="384"/>
      <c r="SBD20" s="384"/>
      <c r="SBE20" s="384"/>
      <c r="SBF20" s="384"/>
      <c r="SBG20" s="384"/>
      <c r="SBH20" s="384"/>
      <c r="SBI20" s="384"/>
      <c r="SBJ20" s="384"/>
      <c r="SBK20" s="384"/>
      <c r="SBL20" s="384"/>
      <c r="SBM20" s="384"/>
      <c r="SBN20" s="384"/>
      <c r="SBO20" s="384"/>
      <c r="SBP20" s="384"/>
      <c r="SBQ20" s="384"/>
      <c r="SBR20" s="384"/>
      <c r="SBS20" s="384"/>
      <c r="SBT20" s="384"/>
      <c r="SBU20" s="384"/>
      <c r="SBV20" s="384"/>
      <c r="SBW20" s="384"/>
      <c r="SBX20" s="384"/>
      <c r="SBY20" s="384"/>
      <c r="SBZ20" s="384"/>
      <c r="SCA20" s="384"/>
      <c r="SCB20" s="384"/>
      <c r="SCC20" s="384"/>
      <c r="SCD20" s="384"/>
      <c r="SCE20" s="384"/>
      <c r="SCF20" s="384"/>
      <c r="SCG20" s="384"/>
      <c r="SCH20" s="384"/>
      <c r="SCI20" s="384"/>
      <c r="SCJ20" s="384"/>
      <c r="SCK20" s="384"/>
      <c r="SCL20" s="384"/>
      <c r="SCM20" s="384"/>
      <c r="SCN20" s="384"/>
      <c r="SCO20" s="384"/>
      <c r="SCP20" s="384"/>
      <c r="SCQ20" s="384"/>
      <c r="SCR20" s="384"/>
      <c r="SCS20" s="384"/>
      <c r="SCT20" s="384"/>
      <c r="SCU20" s="384"/>
      <c r="SCV20" s="384"/>
      <c r="SCW20" s="384"/>
      <c r="SCX20" s="384"/>
      <c r="SCY20" s="384"/>
      <c r="SCZ20" s="384"/>
      <c r="SDA20" s="384"/>
      <c r="SDB20" s="384"/>
      <c r="SDC20" s="384"/>
      <c r="SDD20" s="384"/>
      <c r="SDE20" s="384"/>
      <c r="SDF20" s="384"/>
      <c r="SDG20" s="384"/>
      <c r="SDH20" s="384"/>
      <c r="SDI20" s="384"/>
      <c r="SDJ20" s="384"/>
      <c r="SDK20" s="384"/>
      <c r="SDL20" s="384"/>
      <c r="SDM20" s="384"/>
      <c r="SDN20" s="384"/>
      <c r="SDO20" s="384"/>
      <c r="SDP20" s="384"/>
      <c r="SDQ20" s="384"/>
      <c r="SDR20" s="384"/>
      <c r="SDS20" s="384"/>
      <c r="SDT20" s="384"/>
      <c r="SDU20" s="384"/>
      <c r="SDV20" s="384"/>
      <c r="SDW20" s="384"/>
      <c r="SDX20" s="384"/>
      <c r="SDY20" s="384"/>
      <c r="SDZ20" s="384"/>
      <c r="SEA20" s="384"/>
      <c r="SEB20" s="384"/>
      <c r="SEC20" s="384"/>
      <c r="SED20" s="384"/>
      <c r="SEE20" s="384"/>
      <c r="SEF20" s="384"/>
      <c r="SEG20" s="384"/>
      <c r="SEH20" s="384"/>
      <c r="SEI20" s="384"/>
      <c r="SEJ20" s="384"/>
      <c r="SEK20" s="384"/>
      <c r="SEL20" s="384"/>
      <c r="SEM20" s="384"/>
      <c r="SEN20" s="384"/>
      <c r="SEO20" s="384"/>
      <c r="SEP20" s="384"/>
      <c r="SEQ20" s="384"/>
      <c r="SER20" s="384"/>
      <c r="SES20" s="384"/>
      <c r="SET20" s="384"/>
      <c r="SEU20" s="384"/>
      <c r="SEV20" s="384"/>
      <c r="SEW20" s="384"/>
      <c r="SEX20" s="384"/>
      <c r="SEY20" s="384"/>
      <c r="SEZ20" s="384"/>
      <c r="SFA20" s="384"/>
      <c r="SFB20" s="384"/>
      <c r="SFC20" s="384"/>
      <c r="SFD20" s="384"/>
      <c r="SFE20" s="384"/>
      <c r="SFF20" s="384"/>
      <c r="SFG20" s="384"/>
      <c r="SFH20" s="384"/>
      <c r="SFI20" s="384"/>
      <c r="SFJ20" s="384"/>
      <c r="SFK20" s="384"/>
      <c r="SFL20" s="384"/>
      <c r="SFM20" s="384"/>
      <c r="SFN20" s="384"/>
      <c r="SFO20" s="384"/>
      <c r="SFP20" s="384"/>
      <c r="SFQ20" s="384"/>
      <c r="SFR20" s="384"/>
      <c r="SFS20" s="384"/>
      <c r="SFT20" s="384"/>
      <c r="SFU20" s="384"/>
      <c r="SFV20" s="384"/>
      <c r="SFW20" s="384"/>
      <c r="SFX20" s="384"/>
      <c r="SFY20" s="384"/>
      <c r="SFZ20" s="384"/>
      <c r="SGA20" s="384"/>
      <c r="SGB20" s="384"/>
      <c r="SGC20" s="384"/>
      <c r="SGD20" s="384"/>
      <c r="SGE20" s="384"/>
      <c r="SGF20" s="384"/>
      <c r="SGG20" s="384"/>
      <c r="SGH20" s="384"/>
      <c r="SGI20" s="384"/>
      <c r="SGJ20" s="384"/>
      <c r="SGK20" s="384"/>
      <c r="SGL20" s="384"/>
      <c r="SGM20" s="384"/>
      <c r="SGN20" s="384"/>
      <c r="SGO20" s="384"/>
      <c r="SGP20" s="384"/>
      <c r="SGQ20" s="384"/>
      <c r="SGR20" s="384"/>
      <c r="SGS20" s="384"/>
      <c r="SGT20" s="384"/>
      <c r="SGU20" s="384"/>
      <c r="SGV20" s="384"/>
      <c r="SGW20" s="384"/>
      <c r="SGX20" s="384"/>
      <c r="SGY20" s="384"/>
      <c r="SGZ20" s="384"/>
      <c r="SHA20" s="384"/>
      <c r="SHB20" s="384"/>
      <c r="SHC20" s="384"/>
      <c r="SHD20" s="384"/>
      <c r="SHE20" s="384"/>
      <c r="SHF20" s="384"/>
      <c r="SHG20" s="384"/>
      <c r="SHH20" s="384"/>
      <c r="SHI20" s="384"/>
      <c r="SHJ20" s="384"/>
      <c r="SHK20" s="384"/>
      <c r="SHL20" s="384"/>
      <c r="SHM20" s="384"/>
      <c r="SHN20" s="384"/>
      <c r="SHO20" s="384"/>
      <c r="SHP20" s="384"/>
      <c r="SHQ20" s="384"/>
      <c r="SHR20" s="384"/>
      <c r="SHS20" s="384"/>
      <c r="SHT20" s="384"/>
      <c r="SHU20" s="384"/>
      <c r="SHV20" s="384"/>
      <c r="SHW20" s="384"/>
      <c r="SHX20" s="384"/>
      <c r="SHY20" s="384"/>
      <c r="SHZ20" s="384"/>
      <c r="SIA20" s="384"/>
      <c r="SIB20" s="384"/>
      <c r="SIC20" s="384"/>
      <c r="SID20" s="384"/>
      <c r="SIE20" s="384"/>
      <c r="SIF20" s="384"/>
      <c r="SIG20" s="384"/>
      <c r="SIH20" s="384"/>
      <c r="SII20" s="384"/>
      <c r="SIJ20" s="384"/>
      <c r="SIK20" s="384"/>
      <c r="SIL20" s="384"/>
      <c r="SIM20" s="384"/>
      <c r="SIN20" s="384"/>
      <c r="SIO20" s="384"/>
      <c r="SIP20" s="384"/>
      <c r="SIQ20" s="384"/>
      <c r="SIR20" s="384"/>
      <c r="SIS20" s="384"/>
      <c r="SIT20" s="384"/>
      <c r="SIU20" s="384"/>
      <c r="SIV20" s="384"/>
      <c r="SIW20" s="384"/>
      <c r="SIX20" s="384"/>
      <c r="SIY20" s="384"/>
      <c r="SIZ20" s="384"/>
      <c r="SJA20" s="384"/>
      <c r="SJB20" s="384"/>
      <c r="SJC20" s="384"/>
      <c r="SJD20" s="384"/>
      <c r="SJE20" s="384"/>
      <c r="SJF20" s="384"/>
      <c r="SJG20" s="384"/>
      <c r="SJH20" s="384"/>
      <c r="SJI20" s="384"/>
      <c r="SJJ20" s="384"/>
      <c r="SJK20" s="384"/>
      <c r="SJL20" s="384"/>
      <c r="SJM20" s="384"/>
      <c r="SJN20" s="384"/>
      <c r="SJO20" s="384"/>
      <c r="SJP20" s="384"/>
      <c r="SJQ20" s="384"/>
      <c r="SJR20" s="384"/>
      <c r="SJS20" s="384"/>
      <c r="SJT20" s="384"/>
      <c r="SJU20" s="384"/>
      <c r="SJV20" s="384"/>
      <c r="SJW20" s="384"/>
      <c r="SJX20" s="384"/>
      <c r="SJY20" s="384"/>
      <c r="SJZ20" s="384"/>
      <c r="SKA20" s="384"/>
      <c r="SKB20" s="384"/>
      <c r="SKC20" s="384"/>
      <c r="SKD20" s="384"/>
      <c r="SKE20" s="384"/>
      <c r="SKF20" s="384"/>
      <c r="SKG20" s="384"/>
      <c r="SKH20" s="384"/>
      <c r="SKI20" s="384"/>
      <c r="SKJ20" s="384"/>
      <c r="SKK20" s="384"/>
      <c r="SKL20" s="384"/>
      <c r="SKM20" s="384"/>
      <c r="SKN20" s="384"/>
      <c r="SKO20" s="384"/>
      <c r="SKP20" s="384"/>
      <c r="SKQ20" s="384"/>
      <c r="SKR20" s="384"/>
      <c r="SKS20" s="384"/>
      <c r="SKT20" s="384"/>
      <c r="SKU20" s="384"/>
      <c r="SKV20" s="384"/>
      <c r="SKW20" s="384"/>
      <c r="SKX20" s="384"/>
      <c r="SKY20" s="384"/>
      <c r="SKZ20" s="384"/>
      <c r="SLA20" s="384"/>
      <c r="SLB20" s="384"/>
      <c r="SLC20" s="384"/>
      <c r="SLD20" s="384"/>
      <c r="SLE20" s="384"/>
      <c r="SLF20" s="384"/>
      <c r="SLG20" s="384"/>
      <c r="SLH20" s="384"/>
      <c r="SLI20" s="384"/>
      <c r="SLJ20" s="384"/>
      <c r="SLK20" s="384"/>
      <c r="SLL20" s="384"/>
      <c r="SLM20" s="384"/>
      <c r="SLN20" s="384"/>
      <c r="SLO20" s="384"/>
      <c r="SLP20" s="384"/>
      <c r="SLQ20" s="384"/>
      <c r="SLR20" s="384"/>
      <c r="SLS20" s="384"/>
      <c r="SLT20" s="384"/>
      <c r="SLU20" s="384"/>
      <c r="SLV20" s="384"/>
      <c r="SLW20" s="384"/>
      <c r="SLX20" s="384"/>
      <c r="SLY20" s="384"/>
      <c r="SLZ20" s="384"/>
      <c r="SMA20" s="384"/>
      <c r="SMB20" s="384"/>
      <c r="SMC20" s="384"/>
      <c r="SMD20" s="384"/>
      <c r="SME20" s="384"/>
      <c r="SMF20" s="384"/>
      <c r="SMG20" s="384"/>
      <c r="SMH20" s="384"/>
      <c r="SMI20" s="384"/>
      <c r="SMJ20" s="384"/>
      <c r="SMK20" s="384"/>
      <c r="SML20" s="384"/>
      <c r="SMM20" s="384"/>
      <c r="SMN20" s="384"/>
      <c r="SMO20" s="384"/>
      <c r="SMP20" s="384"/>
      <c r="SMQ20" s="384"/>
      <c r="SMR20" s="384"/>
      <c r="SMS20" s="384"/>
      <c r="SMT20" s="384"/>
      <c r="SMU20" s="384"/>
      <c r="SMV20" s="384"/>
      <c r="SMW20" s="384"/>
      <c r="SMX20" s="384"/>
      <c r="SMY20" s="384"/>
      <c r="SMZ20" s="384"/>
      <c r="SNA20" s="384"/>
      <c r="SNB20" s="384"/>
      <c r="SNC20" s="384"/>
      <c r="SND20" s="384"/>
      <c r="SNE20" s="384"/>
      <c r="SNF20" s="384"/>
      <c r="SNG20" s="384"/>
      <c r="SNH20" s="384"/>
      <c r="SNI20" s="384"/>
      <c r="SNJ20" s="384"/>
      <c r="SNK20" s="384"/>
      <c r="SNL20" s="384"/>
      <c r="SNM20" s="384"/>
      <c r="SNN20" s="384"/>
      <c r="SNO20" s="384"/>
      <c r="SNP20" s="384"/>
      <c r="SNQ20" s="384"/>
      <c r="SNR20" s="384"/>
      <c r="SNS20" s="384"/>
      <c r="SNT20" s="384"/>
      <c r="SNU20" s="384"/>
      <c r="SNV20" s="384"/>
      <c r="SNW20" s="384"/>
      <c r="SNX20" s="384"/>
      <c r="SNY20" s="384"/>
      <c r="SNZ20" s="384"/>
      <c r="SOA20" s="384"/>
      <c r="SOB20" s="384"/>
      <c r="SOC20" s="384"/>
      <c r="SOD20" s="384"/>
      <c r="SOE20" s="384"/>
      <c r="SOF20" s="384"/>
      <c r="SOG20" s="384"/>
      <c r="SOH20" s="384"/>
      <c r="SOI20" s="384"/>
      <c r="SOJ20" s="384"/>
      <c r="SOK20" s="384"/>
      <c r="SOL20" s="384"/>
      <c r="SOM20" s="384"/>
      <c r="SON20" s="384"/>
      <c r="SOO20" s="384"/>
      <c r="SOP20" s="384"/>
      <c r="SOQ20" s="384"/>
      <c r="SOR20" s="384"/>
      <c r="SOS20" s="384"/>
      <c r="SOT20" s="384"/>
      <c r="SOU20" s="384"/>
      <c r="SOV20" s="384"/>
      <c r="SOW20" s="384"/>
      <c r="SOX20" s="384"/>
      <c r="SOY20" s="384"/>
      <c r="SOZ20" s="384"/>
      <c r="SPA20" s="384"/>
      <c r="SPB20" s="384"/>
      <c r="SPC20" s="384"/>
      <c r="SPD20" s="384"/>
      <c r="SPE20" s="384"/>
      <c r="SPF20" s="384"/>
      <c r="SPG20" s="384"/>
      <c r="SPH20" s="384"/>
      <c r="SPI20" s="384"/>
      <c r="SPJ20" s="384"/>
      <c r="SPK20" s="384"/>
      <c r="SPL20" s="384"/>
      <c r="SPM20" s="384"/>
      <c r="SPN20" s="384"/>
      <c r="SPO20" s="384"/>
      <c r="SPP20" s="384"/>
      <c r="SPQ20" s="384"/>
      <c r="SPR20" s="384"/>
      <c r="SPS20" s="384"/>
      <c r="SPT20" s="384"/>
      <c r="SPU20" s="384"/>
      <c r="SPV20" s="384"/>
      <c r="SPW20" s="384"/>
      <c r="SPX20" s="384"/>
      <c r="SPY20" s="384"/>
      <c r="SPZ20" s="384"/>
      <c r="SQA20" s="384"/>
      <c r="SQB20" s="384"/>
      <c r="SQC20" s="384"/>
      <c r="SQD20" s="384"/>
      <c r="SQE20" s="384"/>
      <c r="SQF20" s="384"/>
      <c r="SQG20" s="384"/>
      <c r="SQH20" s="384"/>
      <c r="SQI20" s="384"/>
      <c r="SQJ20" s="384"/>
      <c r="SQK20" s="384"/>
      <c r="SQL20" s="384"/>
      <c r="SQM20" s="384"/>
      <c r="SQN20" s="384"/>
      <c r="SQO20" s="384"/>
      <c r="SQP20" s="384"/>
      <c r="SQQ20" s="384"/>
      <c r="SQR20" s="384"/>
      <c r="SQS20" s="384"/>
      <c r="SQT20" s="384"/>
      <c r="SQU20" s="384"/>
      <c r="SQV20" s="384"/>
      <c r="SQW20" s="384"/>
      <c r="SQX20" s="384"/>
      <c r="SQY20" s="384"/>
      <c r="SQZ20" s="384"/>
      <c r="SRA20" s="384"/>
      <c r="SRB20" s="384"/>
      <c r="SRC20" s="384"/>
      <c r="SRD20" s="384"/>
      <c r="SRE20" s="384"/>
      <c r="SRF20" s="384"/>
      <c r="SRG20" s="384"/>
      <c r="SRH20" s="384"/>
      <c r="SRI20" s="384"/>
      <c r="SRJ20" s="384"/>
      <c r="SRK20" s="384"/>
      <c r="SRL20" s="384"/>
      <c r="SRM20" s="384"/>
      <c r="SRN20" s="384"/>
      <c r="SRO20" s="384"/>
      <c r="SRP20" s="384"/>
      <c r="SRQ20" s="384"/>
      <c r="SRR20" s="384"/>
      <c r="SRS20" s="384"/>
      <c r="SRT20" s="384"/>
      <c r="SRU20" s="384"/>
      <c r="SRV20" s="384"/>
      <c r="SRW20" s="384"/>
      <c r="SRX20" s="384"/>
      <c r="SRY20" s="384"/>
      <c r="SRZ20" s="384"/>
      <c r="SSA20" s="384"/>
      <c r="SSB20" s="384"/>
      <c r="SSC20" s="384"/>
      <c r="SSD20" s="384"/>
      <c r="SSE20" s="384"/>
      <c r="SSF20" s="384"/>
      <c r="SSG20" s="384"/>
      <c r="SSH20" s="384"/>
      <c r="SSI20" s="384"/>
      <c r="SSJ20" s="384"/>
      <c r="SSK20" s="384"/>
      <c r="SSL20" s="384"/>
      <c r="SSM20" s="384"/>
      <c r="SSN20" s="384"/>
      <c r="SSO20" s="384"/>
      <c r="SSP20" s="384"/>
      <c r="SSQ20" s="384"/>
      <c r="SSR20" s="384"/>
      <c r="SSS20" s="384"/>
      <c r="SST20" s="384"/>
      <c r="SSU20" s="384"/>
      <c r="SSV20" s="384"/>
      <c r="SSW20" s="384"/>
      <c r="SSX20" s="384"/>
      <c r="SSY20" s="384"/>
      <c r="SSZ20" s="384"/>
      <c r="STA20" s="384"/>
      <c r="STB20" s="384"/>
      <c r="STC20" s="384"/>
      <c r="STD20" s="384"/>
      <c r="STE20" s="384"/>
      <c r="STF20" s="384"/>
      <c r="STG20" s="384"/>
      <c r="STH20" s="384"/>
      <c r="STI20" s="384"/>
      <c r="STJ20" s="384"/>
      <c r="STK20" s="384"/>
      <c r="STL20" s="384"/>
      <c r="STM20" s="384"/>
      <c r="STN20" s="384"/>
      <c r="STO20" s="384"/>
      <c r="STP20" s="384"/>
      <c r="STQ20" s="384"/>
      <c r="STR20" s="384"/>
      <c r="STS20" s="384"/>
      <c r="STT20" s="384"/>
      <c r="STU20" s="384"/>
      <c r="STV20" s="384"/>
      <c r="STW20" s="384"/>
      <c r="STX20" s="384"/>
      <c r="STY20" s="384"/>
      <c r="STZ20" s="384"/>
      <c r="SUA20" s="384"/>
      <c r="SUB20" s="384"/>
      <c r="SUC20" s="384"/>
      <c r="SUD20" s="384"/>
      <c r="SUE20" s="384"/>
      <c r="SUF20" s="384"/>
      <c r="SUG20" s="384"/>
      <c r="SUH20" s="384"/>
      <c r="SUI20" s="384"/>
      <c r="SUJ20" s="384"/>
      <c r="SUK20" s="384"/>
      <c r="SUL20" s="384"/>
      <c r="SUM20" s="384"/>
      <c r="SUN20" s="384"/>
      <c r="SUO20" s="384"/>
      <c r="SUP20" s="384"/>
      <c r="SUQ20" s="384"/>
      <c r="SUR20" s="384"/>
      <c r="SUS20" s="384"/>
      <c r="SUT20" s="384"/>
      <c r="SUU20" s="384"/>
      <c r="SUV20" s="384"/>
      <c r="SUW20" s="384"/>
      <c r="SUX20" s="384"/>
      <c r="SUY20" s="384"/>
      <c r="SUZ20" s="384"/>
      <c r="SVA20" s="384"/>
      <c r="SVB20" s="384"/>
      <c r="SVC20" s="384"/>
      <c r="SVD20" s="384"/>
      <c r="SVE20" s="384"/>
      <c r="SVF20" s="384"/>
      <c r="SVG20" s="384"/>
      <c r="SVH20" s="384"/>
      <c r="SVI20" s="384"/>
      <c r="SVJ20" s="384"/>
      <c r="SVK20" s="384"/>
      <c r="SVL20" s="384"/>
      <c r="SVM20" s="384"/>
      <c r="SVN20" s="384"/>
      <c r="SVO20" s="384"/>
      <c r="SVP20" s="384"/>
      <c r="SVQ20" s="384"/>
      <c r="SVR20" s="384"/>
      <c r="SVS20" s="384"/>
      <c r="SVT20" s="384"/>
      <c r="SVU20" s="384"/>
      <c r="SVV20" s="384"/>
      <c r="SVW20" s="384"/>
      <c r="SVX20" s="384"/>
      <c r="SVY20" s="384"/>
      <c r="SVZ20" s="384"/>
      <c r="SWA20" s="384"/>
      <c r="SWB20" s="384"/>
      <c r="SWC20" s="384"/>
      <c r="SWD20" s="384"/>
      <c r="SWE20" s="384"/>
      <c r="SWF20" s="384"/>
      <c r="SWG20" s="384"/>
      <c r="SWH20" s="384"/>
      <c r="SWI20" s="384"/>
      <c r="SWJ20" s="384"/>
      <c r="SWK20" s="384"/>
      <c r="SWL20" s="384"/>
      <c r="SWM20" s="384"/>
      <c r="SWN20" s="384"/>
      <c r="SWO20" s="384"/>
      <c r="SWP20" s="384"/>
      <c r="SWQ20" s="384"/>
      <c r="SWR20" s="384"/>
      <c r="SWS20" s="384"/>
      <c r="SWT20" s="384"/>
      <c r="SWU20" s="384"/>
      <c r="SWV20" s="384"/>
      <c r="SWW20" s="384"/>
      <c r="SWX20" s="384"/>
      <c r="SWY20" s="384"/>
      <c r="SWZ20" s="384"/>
      <c r="SXA20" s="384"/>
      <c r="SXB20" s="384"/>
      <c r="SXC20" s="384"/>
      <c r="SXD20" s="384"/>
      <c r="SXE20" s="384"/>
      <c r="SXF20" s="384"/>
      <c r="SXG20" s="384"/>
      <c r="SXH20" s="384"/>
      <c r="SXI20" s="384"/>
      <c r="SXJ20" s="384"/>
      <c r="SXK20" s="384"/>
      <c r="SXL20" s="384"/>
      <c r="SXM20" s="384"/>
      <c r="SXN20" s="384"/>
      <c r="SXO20" s="384"/>
      <c r="SXP20" s="384"/>
      <c r="SXQ20" s="384"/>
      <c r="SXR20" s="384"/>
      <c r="SXS20" s="384"/>
      <c r="SXT20" s="384"/>
      <c r="SXU20" s="384"/>
      <c r="SXV20" s="384"/>
      <c r="SXW20" s="384"/>
      <c r="SXX20" s="384"/>
      <c r="SXY20" s="384"/>
      <c r="SXZ20" s="384"/>
      <c r="SYA20" s="384"/>
      <c r="SYB20" s="384"/>
      <c r="SYC20" s="384"/>
      <c r="SYD20" s="384"/>
      <c r="SYE20" s="384"/>
      <c r="SYF20" s="384"/>
      <c r="SYG20" s="384"/>
      <c r="SYH20" s="384"/>
      <c r="SYI20" s="384"/>
      <c r="SYJ20" s="384"/>
      <c r="SYK20" s="384"/>
      <c r="SYL20" s="384"/>
      <c r="SYM20" s="384"/>
      <c r="SYN20" s="384"/>
      <c r="SYO20" s="384"/>
      <c r="SYP20" s="384"/>
      <c r="SYQ20" s="384"/>
      <c r="SYR20" s="384"/>
      <c r="SYS20" s="384"/>
      <c r="SYT20" s="384"/>
      <c r="SYU20" s="384"/>
      <c r="SYV20" s="384"/>
      <c r="SYW20" s="384"/>
      <c r="SYX20" s="384"/>
      <c r="SYY20" s="384"/>
      <c r="SYZ20" s="384"/>
      <c r="SZA20" s="384"/>
      <c r="SZB20" s="384"/>
      <c r="SZC20" s="384"/>
      <c r="SZD20" s="384"/>
      <c r="SZE20" s="384"/>
      <c r="SZF20" s="384"/>
      <c r="SZG20" s="384"/>
      <c r="SZH20" s="384"/>
      <c r="SZI20" s="384"/>
      <c r="SZJ20" s="384"/>
      <c r="SZK20" s="384"/>
      <c r="SZL20" s="384"/>
      <c r="SZM20" s="384"/>
      <c r="SZN20" s="384"/>
      <c r="SZO20" s="384"/>
      <c r="SZP20" s="384"/>
      <c r="SZQ20" s="384"/>
      <c r="SZR20" s="384"/>
      <c r="SZS20" s="384"/>
      <c r="SZT20" s="384"/>
      <c r="SZU20" s="384"/>
      <c r="SZV20" s="384"/>
      <c r="SZW20" s="384"/>
      <c r="SZX20" s="384"/>
      <c r="SZY20" s="384"/>
      <c r="SZZ20" s="384"/>
      <c r="TAA20" s="384"/>
      <c r="TAB20" s="384"/>
      <c r="TAC20" s="384"/>
      <c r="TAD20" s="384"/>
      <c r="TAE20" s="384"/>
      <c r="TAF20" s="384"/>
      <c r="TAG20" s="384"/>
      <c r="TAH20" s="384"/>
      <c r="TAI20" s="384"/>
      <c r="TAJ20" s="384"/>
      <c r="TAK20" s="384"/>
      <c r="TAL20" s="384"/>
      <c r="TAM20" s="384"/>
      <c r="TAN20" s="384"/>
      <c r="TAO20" s="384"/>
      <c r="TAP20" s="384"/>
      <c r="TAQ20" s="384"/>
      <c r="TAR20" s="384"/>
      <c r="TAS20" s="384"/>
      <c r="TAT20" s="384"/>
      <c r="TAU20" s="384"/>
      <c r="TAV20" s="384"/>
      <c r="TAW20" s="384"/>
      <c r="TAX20" s="384"/>
      <c r="TAY20" s="384"/>
      <c r="TAZ20" s="384"/>
      <c r="TBA20" s="384"/>
      <c r="TBB20" s="384"/>
      <c r="TBC20" s="384"/>
      <c r="TBD20" s="384"/>
      <c r="TBE20" s="384"/>
      <c r="TBF20" s="384"/>
      <c r="TBG20" s="384"/>
      <c r="TBH20" s="384"/>
      <c r="TBI20" s="384"/>
      <c r="TBJ20" s="384"/>
      <c r="TBK20" s="384"/>
      <c r="TBL20" s="384"/>
      <c r="TBM20" s="384"/>
      <c r="TBN20" s="384"/>
      <c r="TBO20" s="384"/>
      <c r="TBP20" s="384"/>
      <c r="TBQ20" s="384"/>
      <c r="TBR20" s="384"/>
      <c r="TBS20" s="384"/>
      <c r="TBT20" s="384"/>
      <c r="TBU20" s="384"/>
      <c r="TBV20" s="384"/>
      <c r="TBW20" s="384"/>
      <c r="TBX20" s="384"/>
      <c r="TBY20" s="384"/>
      <c r="TBZ20" s="384"/>
      <c r="TCA20" s="384"/>
      <c r="TCB20" s="384"/>
      <c r="TCC20" s="384"/>
      <c r="TCD20" s="384"/>
      <c r="TCE20" s="384"/>
      <c r="TCF20" s="384"/>
      <c r="TCG20" s="384"/>
      <c r="TCH20" s="384"/>
      <c r="TCI20" s="384"/>
      <c r="TCJ20" s="384"/>
      <c r="TCK20" s="384"/>
      <c r="TCL20" s="384"/>
      <c r="TCM20" s="384"/>
      <c r="TCN20" s="384"/>
      <c r="TCO20" s="384"/>
      <c r="TCP20" s="384"/>
      <c r="TCQ20" s="384"/>
      <c r="TCR20" s="384"/>
      <c r="TCS20" s="384"/>
      <c r="TCT20" s="384"/>
      <c r="TCU20" s="384"/>
      <c r="TCV20" s="384"/>
      <c r="TCW20" s="384"/>
      <c r="TCX20" s="384"/>
      <c r="TCY20" s="384"/>
      <c r="TCZ20" s="384"/>
      <c r="TDA20" s="384"/>
      <c r="TDB20" s="384"/>
      <c r="TDC20" s="384"/>
      <c r="TDD20" s="384"/>
      <c r="TDE20" s="384"/>
      <c r="TDF20" s="384"/>
      <c r="TDG20" s="384"/>
      <c r="TDH20" s="384"/>
      <c r="TDI20" s="384"/>
      <c r="TDJ20" s="384"/>
      <c r="TDK20" s="384"/>
      <c r="TDL20" s="384"/>
      <c r="TDM20" s="384"/>
      <c r="TDN20" s="384"/>
      <c r="TDO20" s="384"/>
      <c r="TDP20" s="384"/>
      <c r="TDQ20" s="384"/>
      <c r="TDR20" s="384"/>
      <c r="TDS20" s="384"/>
      <c r="TDT20" s="384"/>
      <c r="TDU20" s="384"/>
      <c r="TDV20" s="384"/>
      <c r="TDW20" s="384"/>
      <c r="TDX20" s="384"/>
      <c r="TDY20" s="384"/>
      <c r="TDZ20" s="384"/>
      <c r="TEA20" s="384"/>
      <c r="TEB20" s="384"/>
      <c r="TEC20" s="384"/>
      <c r="TED20" s="384"/>
      <c r="TEE20" s="384"/>
      <c r="TEF20" s="384"/>
      <c r="TEG20" s="384"/>
      <c r="TEH20" s="384"/>
      <c r="TEI20" s="384"/>
      <c r="TEJ20" s="384"/>
      <c r="TEK20" s="384"/>
      <c r="TEL20" s="384"/>
      <c r="TEM20" s="384"/>
      <c r="TEN20" s="384"/>
      <c r="TEO20" s="384"/>
      <c r="TEP20" s="384"/>
      <c r="TEQ20" s="384"/>
      <c r="TER20" s="384"/>
      <c r="TES20" s="384"/>
      <c r="TET20" s="384"/>
      <c r="TEU20" s="384"/>
      <c r="TEV20" s="384"/>
      <c r="TEW20" s="384"/>
      <c r="TEX20" s="384"/>
      <c r="TEY20" s="384"/>
      <c r="TEZ20" s="384"/>
      <c r="TFA20" s="384"/>
      <c r="TFB20" s="384"/>
      <c r="TFC20" s="384"/>
      <c r="TFD20" s="384"/>
      <c r="TFE20" s="384"/>
      <c r="TFF20" s="384"/>
      <c r="TFG20" s="384"/>
      <c r="TFH20" s="384"/>
      <c r="TFI20" s="384"/>
      <c r="TFJ20" s="384"/>
      <c r="TFK20" s="384"/>
      <c r="TFL20" s="384"/>
      <c r="TFM20" s="384"/>
      <c r="TFN20" s="384"/>
      <c r="TFO20" s="384"/>
      <c r="TFP20" s="384"/>
      <c r="TFQ20" s="384"/>
      <c r="TFR20" s="384"/>
      <c r="TFS20" s="384"/>
      <c r="TFT20" s="384"/>
      <c r="TFU20" s="384"/>
      <c r="TFV20" s="384"/>
      <c r="TFW20" s="384"/>
      <c r="TFX20" s="384"/>
      <c r="TFY20" s="384"/>
      <c r="TFZ20" s="384"/>
      <c r="TGA20" s="384"/>
      <c r="TGB20" s="384"/>
      <c r="TGC20" s="384"/>
      <c r="TGD20" s="384"/>
      <c r="TGE20" s="384"/>
      <c r="TGF20" s="384"/>
      <c r="TGG20" s="384"/>
      <c r="TGH20" s="384"/>
      <c r="TGI20" s="384"/>
      <c r="TGJ20" s="384"/>
      <c r="TGK20" s="384"/>
      <c r="TGL20" s="384"/>
      <c r="TGM20" s="384"/>
      <c r="TGN20" s="384"/>
      <c r="TGO20" s="384"/>
      <c r="TGP20" s="384"/>
      <c r="TGQ20" s="384"/>
      <c r="TGR20" s="384"/>
      <c r="TGS20" s="384"/>
      <c r="TGT20" s="384"/>
      <c r="TGU20" s="384"/>
      <c r="TGV20" s="384"/>
      <c r="TGW20" s="384"/>
      <c r="TGX20" s="384"/>
      <c r="TGY20" s="384"/>
      <c r="TGZ20" s="384"/>
      <c r="THA20" s="384"/>
      <c r="THB20" s="384"/>
      <c r="THC20" s="384"/>
      <c r="THD20" s="384"/>
      <c r="THE20" s="384"/>
      <c r="THF20" s="384"/>
      <c r="THG20" s="384"/>
      <c r="THH20" s="384"/>
      <c r="THI20" s="384"/>
      <c r="THJ20" s="384"/>
      <c r="THK20" s="384"/>
      <c r="THL20" s="384"/>
      <c r="THM20" s="384"/>
      <c r="THN20" s="384"/>
      <c r="THO20" s="384"/>
      <c r="THP20" s="384"/>
      <c r="THQ20" s="384"/>
      <c r="THR20" s="384"/>
      <c r="THS20" s="384"/>
      <c r="THT20" s="384"/>
      <c r="THU20" s="384"/>
      <c r="THV20" s="384"/>
      <c r="THW20" s="384"/>
      <c r="THX20" s="384"/>
      <c r="THY20" s="384"/>
      <c r="THZ20" s="384"/>
      <c r="TIA20" s="384"/>
      <c r="TIB20" s="384"/>
      <c r="TIC20" s="384"/>
      <c r="TID20" s="384"/>
      <c r="TIE20" s="384"/>
      <c r="TIF20" s="384"/>
      <c r="TIG20" s="384"/>
      <c r="TIH20" s="384"/>
      <c r="TII20" s="384"/>
      <c r="TIJ20" s="384"/>
      <c r="TIK20" s="384"/>
      <c r="TIL20" s="384"/>
      <c r="TIM20" s="384"/>
      <c r="TIN20" s="384"/>
      <c r="TIO20" s="384"/>
      <c r="TIP20" s="384"/>
      <c r="TIQ20" s="384"/>
      <c r="TIR20" s="384"/>
      <c r="TIS20" s="384"/>
      <c r="TIT20" s="384"/>
      <c r="TIU20" s="384"/>
      <c r="TIV20" s="384"/>
      <c r="TIW20" s="384"/>
      <c r="TIX20" s="384"/>
      <c r="TIY20" s="384"/>
      <c r="TIZ20" s="384"/>
      <c r="TJA20" s="384"/>
      <c r="TJB20" s="384"/>
      <c r="TJC20" s="384"/>
      <c r="TJD20" s="384"/>
      <c r="TJE20" s="384"/>
      <c r="TJF20" s="384"/>
      <c r="TJG20" s="384"/>
      <c r="TJH20" s="384"/>
      <c r="TJI20" s="384"/>
      <c r="TJJ20" s="384"/>
      <c r="TJK20" s="384"/>
      <c r="TJL20" s="384"/>
      <c r="TJM20" s="384"/>
      <c r="TJN20" s="384"/>
      <c r="TJO20" s="384"/>
      <c r="TJP20" s="384"/>
      <c r="TJQ20" s="384"/>
      <c r="TJR20" s="384"/>
      <c r="TJS20" s="384"/>
      <c r="TJT20" s="384"/>
      <c r="TJU20" s="384"/>
      <c r="TJV20" s="384"/>
      <c r="TJW20" s="384"/>
      <c r="TJX20" s="384"/>
      <c r="TJY20" s="384"/>
      <c r="TJZ20" s="384"/>
      <c r="TKA20" s="384"/>
      <c r="TKB20" s="384"/>
      <c r="TKC20" s="384"/>
      <c r="TKD20" s="384"/>
      <c r="TKE20" s="384"/>
      <c r="TKF20" s="384"/>
      <c r="TKG20" s="384"/>
      <c r="TKH20" s="384"/>
      <c r="TKI20" s="384"/>
      <c r="TKJ20" s="384"/>
      <c r="TKK20" s="384"/>
      <c r="TKL20" s="384"/>
      <c r="TKM20" s="384"/>
      <c r="TKN20" s="384"/>
      <c r="TKO20" s="384"/>
      <c r="TKP20" s="384"/>
      <c r="TKQ20" s="384"/>
      <c r="TKR20" s="384"/>
      <c r="TKS20" s="384"/>
      <c r="TKT20" s="384"/>
      <c r="TKU20" s="384"/>
      <c r="TKV20" s="384"/>
      <c r="TKW20" s="384"/>
      <c r="TKX20" s="384"/>
      <c r="TKY20" s="384"/>
      <c r="TKZ20" s="384"/>
      <c r="TLA20" s="384"/>
      <c r="TLB20" s="384"/>
      <c r="TLC20" s="384"/>
      <c r="TLD20" s="384"/>
      <c r="TLE20" s="384"/>
      <c r="TLF20" s="384"/>
      <c r="TLG20" s="384"/>
      <c r="TLH20" s="384"/>
      <c r="TLI20" s="384"/>
      <c r="TLJ20" s="384"/>
      <c r="TLK20" s="384"/>
      <c r="TLL20" s="384"/>
      <c r="TLM20" s="384"/>
      <c r="TLN20" s="384"/>
      <c r="TLO20" s="384"/>
      <c r="TLP20" s="384"/>
      <c r="TLQ20" s="384"/>
      <c r="TLR20" s="384"/>
      <c r="TLS20" s="384"/>
      <c r="TLT20" s="384"/>
      <c r="TLU20" s="384"/>
      <c r="TLV20" s="384"/>
      <c r="TLW20" s="384"/>
      <c r="TLX20" s="384"/>
      <c r="TLY20" s="384"/>
      <c r="TLZ20" s="384"/>
      <c r="TMA20" s="384"/>
      <c r="TMB20" s="384"/>
      <c r="TMC20" s="384"/>
      <c r="TMD20" s="384"/>
      <c r="TME20" s="384"/>
      <c r="TMF20" s="384"/>
      <c r="TMG20" s="384"/>
      <c r="TMH20" s="384"/>
      <c r="TMI20" s="384"/>
      <c r="TMJ20" s="384"/>
      <c r="TMK20" s="384"/>
      <c r="TML20" s="384"/>
      <c r="TMM20" s="384"/>
      <c r="TMN20" s="384"/>
      <c r="TMO20" s="384"/>
      <c r="TMP20" s="384"/>
      <c r="TMQ20" s="384"/>
      <c r="TMR20" s="384"/>
      <c r="TMS20" s="384"/>
      <c r="TMT20" s="384"/>
      <c r="TMU20" s="384"/>
      <c r="TMV20" s="384"/>
      <c r="TMW20" s="384"/>
      <c r="TMX20" s="384"/>
      <c r="TMY20" s="384"/>
      <c r="TMZ20" s="384"/>
      <c r="TNA20" s="384"/>
      <c r="TNB20" s="384"/>
      <c r="TNC20" s="384"/>
      <c r="TND20" s="384"/>
      <c r="TNE20" s="384"/>
      <c r="TNF20" s="384"/>
      <c r="TNG20" s="384"/>
      <c r="TNH20" s="384"/>
      <c r="TNI20" s="384"/>
      <c r="TNJ20" s="384"/>
      <c r="TNK20" s="384"/>
      <c r="TNL20" s="384"/>
      <c r="TNM20" s="384"/>
      <c r="TNN20" s="384"/>
      <c r="TNO20" s="384"/>
      <c r="TNP20" s="384"/>
      <c r="TNQ20" s="384"/>
      <c r="TNR20" s="384"/>
      <c r="TNS20" s="384"/>
      <c r="TNT20" s="384"/>
      <c r="TNU20" s="384"/>
      <c r="TNV20" s="384"/>
      <c r="TNW20" s="384"/>
      <c r="TNX20" s="384"/>
      <c r="TNY20" s="384"/>
      <c r="TNZ20" s="384"/>
      <c r="TOA20" s="384"/>
      <c r="TOB20" s="384"/>
      <c r="TOC20" s="384"/>
      <c r="TOD20" s="384"/>
      <c r="TOE20" s="384"/>
      <c r="TOF20" s="384"/>
      <c r="TOG20" s="384"/>
      <c r="TOH20" s="384"/>
      <c r="TOI20" s="384"/>
      <c r="TOJ20" s="384"/>
      <c r="TOK20" s="384"/>
      <c r="TOL20" s="384"/>
      <c r="TOM20" s="384"/>
      <c r="TON20" s="384"/>
      <c r="TOO20" s="384"/>
      <c r="TOP20" s="384"/>
      <c r="TOQ20" s="384"/>
      <c r="TOR20" s="384"/>
      <c r="TOS20" s="384"/>
      <c r="TOT20" s="384"/>
      <c r="TOU20" s="384"/>
      <c r="TOV20" s="384"/>
      <c r="TOW20" s="384"/>
      <c r="TOX20" s="384"/>
      <c r="TOY20" s="384"/>
      <c r="TOZ20" s="384"/>
      <c r="TPA20" s="384"/>
      <c r="TPB20" s="384"/>
      <c r="TPC20" s="384"/>
      <c r="TPD20" s="384"/>
      <c r="TPE20" s="384"/>
      <c r="TPF20" s="384"/>
      <c r="TPG20" s="384"/>
      <c r="TPH20" s="384"/>
      <c r="TPI20" s="384"/>
      <c r="TPJ20" s="384"/>
      <c r="TPK20" s="384"/>
      <c r="TPL20" s="384"/>
      <c r="TPM20" s="384"/>
      <c r="TPN20" s="384"/>
      <c r="TPO20" s="384"/>
      <c r="TPP20" s="384"/>
      <c r="TPQ20" s="384"/>
      <c r="TPR20" s="384"/>
      <c r="TPS20" s="384"/>
      <c r="TPT20" s="384"/>
      <c r="TPU20" s="384"/>
      <c r="TPV20" s="384"/>
      <c r="TPW20" s="384"/>
      <c r="TPX20" s="384"/>
      <c r="TPY20" s="384"/>
      <c r="TPZ20" s="384"/>
      <c r="TQA20" s="384"/>
      <c r="TQB20" s="384"/>
      <c r="TQC20" s="384"/>
      <c r="TQD20" s="384"/>
      <c r="TQE20" s="384"/>
      <c r="TQF20" s="384"/>
      <c r="TQG20" s="384"/>
      <c r="TQH20" s="384"/>
      <c r="TQI20" s="384"/>
      <c r="TQJ20" s="384"/>
      <c r="TQK20" s="384"/>
      <c r="TQL20" s="384"/>
      <c r="TQM20" s="384"/>
      <c r="TQN20" s="384"/>
      <c r="TQO20" s="384"/>
      <c r="TQP20" s="384"/>
      <c r="TQQ20" s="384"/>
      <c r="TQR20" s="384"/>
      <c r="TQS20" s="384"/>
      <c r="TQT20" s="384"/>
      <c r="TQU20" s="384"/>
      <c r="TQV20" s="384"/>
      <c r="TQW20" s="384"/>
      <c r="TQX20" s="384"/>
      <c r="TQY20" s="384"/>
      <c r="TQZ20" s="384"/>
      <c r="TRA20" s="384"/>
      <c r="TRB20" s="384"/>
      <c r="TRC20" s="384"/>
      <c r="TRD20" s="384"/>
      <c r="TRE20" s="384"/>
      <c r="TRF20" s="384"/>
      <c r="TRG20" s="384"/>
      <c r="TRH20" s="384"/>
      <c r="TRI20" s="384"/>
      <c r="TRJ20" s="384"/>
      <c r="TRK20" s="384"/>
      <c r="TRL20" s="384"/>
      <c r="TRM20" s="384"/>
      <c r="TRN20" s="384"/>
      <c r="TRO20" s="384"/>
      <c r="TRP20" s="384"/>
      <c r="TRQ20" s="384"/>
      <c r="TRR20" s="384"/>
      <c r="TRS20" s="384"/>
      <c r="TRT20" s="384"/>
      <c r="TRU20" s="384"/>
      <c r="TRV20" s="384"/>
      <c r="TRW20" s="384"/>
      <c r="TRX20" s="384"/>
      <c r="TRY20" s="384"/>
      <c r="TRZ20" s="384"/>
      <c r="TSA20" s="384"/>
      <c r="TSB20" s="384"/>
      <c r="TSC20" s="384"/>
      <c r="TSD20" s="384"/>
      <c r="TSE20" s="384"/>
      <c r="TSF20" s="384"/>
      <c r="TSG20" s="384"/>
      <c r="TSH20" s="384"/>
      <c r="TSI20" s="384"/>
      <c r="TSJ20" s="384"/>
      <c r="TSK20" s="384"/>
      <c r="TSL20" s="384"/>
      <c r="TSM20" s="384"/>
      <c r="TSN20" s="384"/>
      <c r="TSO20" s="384"/>
      <c r="TSP20" s="384"/>
      <c r="TSQ20" s="384"/>
      <c r="TSR20" s="384"/>
      <c r="TSS20" s="384"/>
      <c r="TST20" s="384"/>
      <c r="TSU20" s="384"/>
      <c r="TSV20" s="384"/>
      <c r="TSW20" s="384"/>
      <c r="TSX20" s="384"/>
      <c r="TSY20" s="384"/>
      <c r="TSZ20" s="384"/>
      <c r="TTA20" s="384"/>
      <c r="TTB20" s="384"/>
      <c r="TTC20" s="384"/>
      <c r="TTD20" s="384"/>
      <c r="TTE20" s="384"/>
      <c r="TTF20" s="384"/>
      <c r="TTG20" s="384"/>
      <c r="TTH20" s="384"/>
      <c r="TTI20" s="384"/>
      <c r="TTJ20" s="384"/>
      <c r="TTK20" s="384"/>
      <c r="TTL20" s="384"/>
      <c r="TTM20" s="384"/>
      <c r="TTN20" s="384"/>
      <c r="TTO20" s="384"/>
      <c r="TTP20" s="384"/>
      <c r="TTQ20" s="384"/>
      <c r="TTR20" s="384"/>
      <c r="TTS20" s="384"/>
      <c r="TTT20" s="384"/>
      <c r="TTU20" s="384"/>
      <c r="TTV20" s="384"/>
      <c r="TTW20" s="384"/>
      <c r="TTX20" s="384"/>
      <c r="TTY20" s="384"/>
      <c r="TTZ20" s="384"/>
      <c r="TUA20" s="384"/>
      <c r="TUB20" s="384"/>
      <c r="TUC20" s="384"/>
      <c r="TUD20" s="384"/>
      <c r="TUE20" s="384"/>
      <c r="TUF20" s="384"/>
      <c r="TUG20" s="384"/>
      <c r="TUH20" s="384"/>
      <c r="TUI20" s="384"/>
      <c r="TUJ20" s="384"/>
      <c r="TUK20" s="384"/>
      <c r="TUL20" s="384"/>
      <c r="TUM20" s="384"/>
      <c r="TUN20" s="384"/>
      <c r="TUO20" s="384"/>
      <c r="TUP20" s="384"/>
      <c r="TUQ20" s="384"/>
      <c r="TUR20" s="384"/>
      <c r="TUS20" s="384"/>
      <c r="TUT20" s="384"/>
      <c r="TUU20" s="384"/>
      <c r="TUV20" s="384"/>
      <c r="TUW20" s="384"/>
      <c r="TUX20" s="384"/>
      <c r="TUY20" s="384"/>
      <c r="TUZ20" s="384"/>
      <c r="TVA20" s="384"/>
      <c r="TVB20" s="384"/>
      <c r="TVC20" s="384"/>
      <c r="TVD20" s="384"/>
      <c r="TVE20" s="384"/>
      <c r="TVF20" s="384"/>
      <c r="TVG20" s="384"/>
      <c r="TVH20" s="384"/>
      <c r="TVI20" s="384"/>
      <c r="TVJ20" s="384"/>
      <c r="TVK20" s="384"/>
      <c r="TVL20" s="384"/>
      <c r="TVM20" s="384"/>
      <c r="TVN20" s="384"/>
      <c r="TVO20" s="384"/>
      <c r="TVP20" s="384"/>
      <c r="TVQ20" s="384"/>
      <c r="TVR20" s="384"/>
      <c r="TVS20" s="384"/>
      <c r="TVT20" s="384"/>
      <c r="TVU20" s="384"/>
      <c r="TVV20" s="384"/>
      <c r="TVW20" s="384"/>
      <c r="TVX20" s="384"/>
      <c r="TVY20" s="384"/>
      <c r="TVZ20" s="384"/>
      <c r="TWA20" s="384"/>
      <c r="TWB20" s="384"/>
      <c r="TWC20" s="384"/>
      <c r="TWD20" s="384"/>
      <c r="TWE20" s="384"/>
      <c r="TWF20" s="384"/>
      <c r="TWG20" s="384"/>
      <c r="TWH20" s="384"/>
      <c r="TWI20" s="384"/>
      <c r="TWJ20" s="384"/>
      <c r="TWK20" s="384"/>
      <c r="TWL20" s="384"/>
      <c r="TWM20" s="384"/>
      <c r="TWN20" s="384"/>
      <c r="TWO20" s="384"/>
      <c r="TWP20" s="384"/>
      <c r="TWQ20" s="384"/>
      <c r="TWR20" s="384"/>
      <c r="TWS20" s="384"/>
      <c r="TWT20" s="384"/>
      <c r="TWU20" s="384"/>
      <c r="TWV20" s="384"/>
      <c r="TWW20" s="384"/>
      <c r="TWX20" s="384"/>
      <c r="TWY20" s="384"/>
      <c r="TWZ20" s="384"/>
      <c r="TXA20" s="384"/>
      <c r="TXB20" s="384"/>
      <c r="TXC20" s="384"/>
      <c r="TXD20" s="384"/>
      <c r="TXE20" s="384"/>
      <c r="TXF20" s="384"/>
      <c r="TXG20" s="384"/>
      <c r="TXH20" s="384"/>
      <c r="TXI20" s="384"/>
      <c r="TXJ20" s="384"/>
      <c r="TXK20" s="384"/>
      <c r="TXL20" s="384"/>
      <c r="TXM20" s="384"/>
      <c r="TXN20" s="384"/>
      <c r="TXO20" s="384"/>
      <c r="TXP20" s="384"/>
      <c r="TXQ20" s="384"/>
      <c r="TXR20" s="384"/>
      <c r="TXS20" s="384"/>
      <c r="TXT20" s="384"/>
      <c r="TXU20" s="384"/>
      <c r="TXV20" s="384"/>
      <c r="TXW20" s="384"/>
      <c r="TXX20" s="384"/>
      <c r="TXY20" s="384"/>
      <c r="TXZ20" s="384"/>
      <c r="TYA20" s="384"/>
      <c r="TYB20" s="384"/>
      <c r="TYC20" s="384"/>
      <c r="TYD20" s="384"/>
      <c r="TYE20" s="384"/>
      <c r="TYF20" s="384"/>
      <c r="TYG20" s="384"/>
      <c r="TYH20" s="384"/>
      <c r="TYI20" s="384"/>
      <c r="TYJ20" s="384"/>
      <c r="TYK20" s="384"/>
      <c r="TYL20" s="384"/>
      <c r="TYM20" s="384"/>
      <c r="TYN20" s="384"/>
      <c r="TYO20" s="384"/>
      <c r="TYP20" s="384"/>
      <c r="TYQ20" s="384"/>
      <c r="TYR20" s="384"/>
      <c r="TYS20" s="384"/>
      <c r="TYT20" s="384"/>
      <c r="TYU20" s="384"/>
      <c r="TYV20" s="384"/>
      <c r="TYW20" s="384"/>
      <c r="TYX20" s="384"/>
      <c r="TYY20" s="384"/>
      <c r="TYZ20" s="384"/>
      <c r="TZA20" s="384"/>
      <c r="TZB20" s="384"/>
      <c r="TZC20" s="384"/>
      <c r="TZD20" s="384"/>
      <c r="TZE20" s="384"/>
      <c r="TZF20" s="384"/>
      <c r="TZG20" s="384"/>
      <c r="TZH20" s="384"/>
      <c r="TZI20" s="384"/>
      <c r="TZJ20" s="384"/>
      <c r="TZK20" s="384"/>
      <c r="TZL20" s="384"/>
      <c r="TZM20" s="384"/>
      <c r="TZN20" s="384"/>
      <c r="TZO20" s="384"/>
      <c r="TZP20" s="384"/>
      <c r="TZQ20" s="384"/>
      <c r="TZR20" s="384"/>
      <c r="TZS20" s="384"/>
      <c r="TZT20" s="384"/>
      <c r="TZU20" s="384"/>
      <c r="TZV20" s="384"/>
      <c r="TZW20" s="384"/>
      <c r="TZX20" s="384"/>
      <c r="TZY20" s="384"/>
      <c r="TZZ20" s="384"/>
      <c r="UAA20" s="384"/>
      <c r="UAB20" s="384"/>
      <c r="UAC20" s="384"/>
      <c r="UAD20" s="384"/>
      <c r="UAE20" s="384"/>
      <c r="UAF20" s="384"/>
      <c r="UAG20" s="384"/>
      <c r="UAH20" s="384"/>
      <c r="UAI20" s="384"/>
      <c r="UAJ20" s="384"/>
      <c r="UAK20" s="384"/>
      <c r="UAL20" s="384"/>
      <c r="UAM20" s="384"/>
      <c r="UAN20" s="384"/>
      <c r="UAO20" s="384"/>
      <c r="UAP20" s="384"/>
      <c r="UAQ20" s="384"/>
      <c r="UAR20" s="384"/>
      <c r="UAS20" s="384"/>
      <c r="UAT20" s="384"/>
      <c r="UAU20" s="384"/>
      <c r="UAV20" s="384"/>
      <c r="UAW20" s="384"/>
      <c r="UAX20" s="384"/>
      <c r="UAY20" s="384"/>
      <c r="UAZ20" s="384"/>
      <c r="UBA20" s="384"/>
      <c r="UBB20" s="384"/>
      <c r="UBC20" s="384"/>
      <c r="UBD20" s="384"/>
      <c r="UBE20" s="384"/>
      <c r="UBF20" s="384"/>
      <c r="UBG20" s="384"/>
      <c r="UBH20" s="384"/>
      <c r="UBI20" s="384"/>
      <c r="UBJ20" s="384"/>
      <c r="UBK20" s="384"/>
      <c r="UBL20" s="384"/>
      <c r="UBM20" s="384"/>
      <c r="UBN20" s="384"/>
      <c r="UBO20" s="384"/>
      <c r="UBP20" s="384"/>
      <c r="UBQ20" s="384"/>
      <c r="UBR20" s="384"/>
      <c r="UBS20" s="384"/>
      <c r="UBT20" s="384"/>
      <c r="UBU20" s="384"/>
      <c r="UBV20" s="384"/>
      <c r="UBW20" s="384"/>
      <c r="UBX20" s="384"/>
      <c r="UBY20" s="384"/>
      <c r="UBZ20" s="384"/>
      <c r="UCA20" s="384"/>
      <c r="UCB20" s="384"/>
      <c r="UCC20" s="384"/>
      <c r="UCD20" s="384"/>
      <c r="UCE20" s="384"/>
      <c r="UCF20" s="384"/>
      <c r="UCG20" s="384"/>
      <c r="UCH20" s="384"/>
      <c r="UCI20" s="384"/>
      <c r="UCJ20" s="384"/>
      <c r="UCK20" s="384"/>
      <c r="UCL20" s="384"/>
      <c r="UCM20" s="384"/>
      <c r="UCN20" s="384"/>
      <c r="UCO20" s="384"/>
      <c r="UCP20" s="384"/>
      <c r="UCQ20" s="384"/>
      <c r="UCR20" s="384"/>
      <c r="UCS20" s="384"/>
      <c r="UCT20" s="384"/>
      <c r="UCU20" s="384"/>
      <c r="UCV20" s="384"/>
      <c r="UCW20" s="384"/>
      <c r="UCX20" s="384"/>
      <c r="UCY20" s="384"/>
      <c r="UCZ20" s="384"/>
      <c r="UDA20" s="384"/>
      <c r="UDB20" s="384"/>
      <c r="UDC20" s="384"/>
      <c r="UDD20" s="384"/>
      <c r="UDE20" s="384"/>
      <c r="UDF20" s="384"/>
      <c r="UDG20" s="384"/>
      <c r="UDH20" s="384"/>
      <c r="UDI20" s="384"/>
      <c r="UDJ20" s="384"/>
      <c r="UDK20" s="384"/>
      <c r="UDL20" s="384"/>
      <c r="UDM20" s="384"/>
      <c r="UDN20" s="384"/>
      <c r="UDO20" s="384"/>
      <c r="UDP20" s="384"/>
      <c r="UDQ20" s="384"/>
      <c r="UDR20" s="384"/>
      <c r="UDS20" s="384"/>
      <c r="UDT20" s="384"/>
      <c r="UDU20" s="384"/>
      <c r="UDV20" s="384"/>
      <c r="UDW20" s="384"/>
      <c r="UDX20" s="384"/>
      <c r="UDY20" s="384"/>
      <c r="UDZ20" s="384"/>
      <c r="UEA20" s="384"/>
      <c r="UEB20" s="384"/>
      <c r="UEC20" s="384"/>
      <c r="UED20" s="384"/>
      <c r="UEE20" s="384"/>
      <c r="UEF20" s="384"/>
      <c r="UEG20" s="384"/>
      <c r="UEH20" s="384"/>
      <c r="UEI20" s="384"/>
      <c r="UEJ20" s="384"/>
      <c r="UEK20" s="384"/>
      <c r="UEL20" s="384"/>
      <c r="UEM20" s="384"/>
      <c r="UEN20" s="384"/>
      <c r="UEO20" s="384"/>
      <c r="UEP20" s="384"/>
      <c r="UEQ20" s="384"/>
      <c r="UER20" s="384"/>
      <c r="UES20" s="384"/>
      <c r="UET20" s="384"/>
      <c r="UEU20" s="384"/>
      <c r="UEV20" s="384"/>
      <c r="UEW20" s="384"/>
      <c r="UEX20" s="384"/>
      <c r="UEY20" s="384"/>
      <c r="UEZ20" s="384"/>
      <c r="UFA20" s="384"/>
      <c r="UFB20" s="384"/>
      <c r="UFC20" s="384"/>
      <c r="UFD20" s="384"/>
      <c r="UFE20" s="384"/>
      <c r="UFF20" s="384"/>
      <c r="UFG20" s="384"/>
      <c r="UFH20" s="384"/>
      <c r="UFI20" s="384"/>
      <c r="UFJ20" s="384"/>
      <c r="UFK20" s="384"/>
      <c r="UFL20" s="384"/>
      <c r="UFM20" s="384"/>
      <c r="UFN20" s="384"/>
      <c r="UFO20" s="384"/>
      <c r="UFP20" s="384"/>
      <c r="UFQ20" s="384"/>
      <c r="UFR20" s="384"/>
      <c r="UFS20" s="384"/>
      <c r="UFT20" s="384"/>
      <c r="UFU20" s="384"/>
      <c r="UFV20" s="384"/>
      <c r="UFW20" s="384"/>
      <c r="UFX20" s="384"/>
      <c r="UFY20" s="384"/>
      <c r="UFZ20" s="384"/>
      <c r="UGA20" s="384"/>
      <c r="UGB20" s="384"/>
      <c r="UGC20" s="384"/>
      <c r="UGD20" s="384"/>
      <c r="UGE20" s="384"/>
      <c r="UGF20" s="384"/>
      <c r="UGG20" s="384"/>
      <c r="UGH20" s="384"/>
      <c r="UGI20" s="384"/>
      <c r="UGJ20" s="384"/>
      <c r="UGK20" s="384"/>
      <c r="UGL20" s="384"/>
      <c r="UGM20" s="384"/>
      <c r="UGN20" s="384"/>
      <c r="UGO20" s="384"/>
      <c r="UGP20" s="384"/>
      <c r="UGQ20" s="384"/>
      <c r="UGR20" s="384"/>
      <c r="UGS20" s="384"/>
      <c r="UGT20" s="384"/>
      <c r="UGU20" s="384"/>
      <c r="UGV20" s="384"/>
      <c r="UGW20" s="384"/>
      <c r="UGX20" s="384"/>
      <c r="UGY20" s="384"/>
      <c r="UGZ20" s="384"/>
      <c r="UHA20" s="384"/>
      <c r="UHB20" s="384"/>
      <c r="UHC20" s="384"/>
      <c r="UHD20" s="384"/>
      <c r="UHE20" s="384"/>
      <c r="UHF20" s="384"/>
      <c r="UHG20" s="384"/>
      <c r="UHH20" s="384"/>
      <c r="UHI20" s="384"/>
      <c r="UHJ20" s="384"/>
      <c r="UHK20" s="384"/>
      <c r="UHL20" s="384"/>
      <c r="UHM20" s="384"/>
      <c r="UHN20" s="384"/>
      <c r="UHO20" s="384"/>
      <c r="UHP20" s="384"/>
      <c r="UHQ20" s="384"/>
      <c r="UHR20" s="384"/>
      <c r="UHS20" s="384"/>
      <c r="UHT20" s="384"/>
      <c r="UHU20" s="384"/>
      <c r="UHV20" s="384"/>
      <c r="UHW20" s="384"/>
      <c r="UHX20" s="384"/>
      <c r="UHY20" s="384"/>
      <c r="UHZ20" s="384"/>
      <c r="UIA20" s="384"/>
      <c r="UIB20" s="384"/>
      <c r="UIC20" s="384"/>
      <c r="UID20" s="384"/>
      <c r="UIE20" s="384"/>
      <c r="UIF20" s="384"/>
      <c r="UIG20" s="384"/>
      <c r="UIH20" s="384"/>
      <c r="UII20" s="384"/>
      <c r="UIJ20" s="384"/>
      <c r="UIK20" s="384"/>
      <c r="UIL20" s="384"/>
      <c r="UIM20" s="384"/>
      <c r="UIN20" s="384"/>
      <c r="UIO20" s="384"/>
      <c r="UIP20" s="384"/>
      <c r="UIQ20" s="384"/>
      <c r="UIR20" s="384"/>
      <c r="UIS20" s="384"/>
      <c r="UIT20" s="384"/>
      <c r="UIU20" s="384"/>
      <c r="UIV20" s="384"/>
      <c r="UIW20" s="384"/>
      <c r="UIX20" s="384"/>
      <c r="UIY20" s="384"/>
      <c r="UIZ20" s="384"/>
      <c r="UJA20" s="384"/>
      <c r="UJB20" s="384"/>
      <c r="UJC20" s="384"/>
      <c r="UJD20" s="384"/>
      <c r="UJE20" s="384"/>
      <c r="UJF20" s="384"/>
      <c r="UJG20" s="384"/>
      <c r="UJH20" s="384"/>
      <c r="UJI20" s="384"/>
      <c r="UJJ20" s="384"/>
      <c r="UJK20" s="384"/>
      <c r="UJL20" s="384"/>
      <c r="UJM20" s="384"/>
      <c r="UJN20" s="384"/>
      <c r="UJO20" s="384"/>
      <c r="UJP20" s="384"/>
      <c r="UJQ20" s="384"/>
      <c r="UJR20" s="384"/>
      <c r="UJS20" s="384"/>
      <c r="UJT20" s="384"/>
      <c r="UJU20" s="384"/>
      <c r="UJV20" s="384"/>
      <c r="UJW20" s="384"/>
      <c r="UJX20" s="384"/>
      <c r="UJY20" s="384"/>
      <c r="UJZ20" s="384"/>
      <c r="UKA20" s="384"/>
      <c r="UKB20" s="384"/>
      <c r="UKC20" s="384"/>
      <c r="UKD20" s="384"/>
      <c r="UKE20" s="384"/>
      <c r="UKF20" s="384"/>
      <c r="UKG20" s="384"/>
      <c r="UKH20" s="384"/>
      <c r="UKI20" s="384"/>
      <c r="UKJ20" s="384"/>
      <c r="UKK20" s="384"/>
      <c r="UKL20" s="384"/>
      <c r="UKM20" s="384"/>
      <c r="UKN20" s="384"/>
      <c r="UKO20" s="384"/>
      <c r="UKP20" s="384"/>
      <c r="UKQ20" s="384"/>
      <c r="UKR20" s="384"/>
      <c r="UKS20" s="384"/>
      <c r="UKT20" s="384"/>
      <c r="UKU20" s="384"/>
      <c r="UKV20" s="384"/>
      <c r="UKW20" s="384"/>
      <c r="UKX20" s="384"/>
      <c r="UKY20" s="384"/>
      <c r="UKZ20" s="384"/>
      <c r="ULA20" s="384"/>
      <c r="ULB20" s="384"/>
      <c r="ULC20" s="384"/>
      <c r="ULD20" s="384"/>
      <c r="ULE20" s="384"/>
      <c r="ULF20" s="384"/>
      <c r="ULG20" s="384"/>
      <c r="ULH20" s="384"/>
      <c r="ULI20" s="384"/>
      <c r="ULJ20" s="384"/>
      <c r="ULK20" s="384"/>
      <c r="ULL20" s="384"/>
      <c r="ULM20" s="384"/>
      <c r="ULN20" s="384"/>
      <c r="ULO20" s="384"/>
      <c r="ULP20" s="384"/>
      <c r="ULQ20" s="384"/>
      <c r="ULR20" s="384"/>
      <c r="ULS20" s="384"/>
      <c r="ULT20" s="384"/>
      <c r="ULU20" s="384"/>
      <c r="ULV20" s="384"/>
      <c r="ULW20" s="384"/>
      <c r="ULX20" s="384"/>
      <c r="ULY20" s="384"/>
      <c r="ULZ20" s="384"/>
      <c r="UMA20" s="384"/>
      <c r="UMB20" s="384"/>
      <c r="UMC20" s="384"/>
      <c r="UMD20" s="384"/>
      <c r="UME20" s="384"/>
      <c r="UMF20" s="384"/>
      <c r="UMG20" s="384"/>
      <c r="UMH20" s="384"/>
      <c r="UMI20" s="384"/>
      <c r="UMJ20" s="384"/>
      <c r="UMK20" s="384"/>
      <c r="UML20" s="384"/>
      <c r="UMM20" s="384"/>
      <c r="UMN20" s="384"/>
      <c r="UMO20" s="384"/>
      <c r="UMP20" s="384"/>
      <c r="UMQ20" s="384"/>
      <c r="UMR20" s="384"/>
      <c r="UMS20" s="384"/>
      <c r="UMT20" s="384"/>
      <c r="UMU20" s="384"/>
      <c r="UMV20" s="384"/>
      <c r="UMW20" s="384"/>
      <c r="UMX20" s="384"/>
      <c r="UMY20" s="384"/>
      <c r="UMZ20" s="384"/>
      <c r="UNA20" s="384"/>
      <c r="UNB20" s="384"/>
      <c r="UNC20" s="384"/>
      <c r="UND20" s="384"/>
      <c r="UNE20" s="384"/>
      <c r="UNF20" s="384"/>
      <c r="UNG20" s="384"/>
      <c r="UNH20" s="384"/>
      <c r="UNI20" s="384"/>
      <c r="UNJ20" s="384"/>
      <c r="UNK20" s="384"/>
      <c r="UNL20" s="384"/>
      <c r="UNM20" s="384"/>
      <c r="UNN20" s="384"/>
      <c r="UNO20" s="384"/>
      <c r="UNP20" s="384"/>
      <c r="UNQ20" s="384"/>
      <c r="UNR20" s="384"/>
      <c r="UNS20" s="384"/>
      <c r="UNT20" s="384"/>
      <c r="UNU20" s="384"/>
      <c r="UNV20" s="384"/>
      <c r="UNW20" s="384"/>
      <c r="UNX20" s="384"/>
      <c r="UNY20" s="384"/>
      <c r="UNZ20" s="384"/>
      <c r="UOA20" s="384"/>
      <c r="UOB20" s="384"/>
      <c r="UOC20" s="384"/>
      <c r="UOD20" s="384"/>
      <c r="UOE20" s="384"/>
      <c r="UOF20" s="384"/>
      <c r="UOG20" s="384"/>
      <c r="UOH20" s="384"/>
      <c r="UOI20" s="384"/>
      <c r="UOJ20" s="384"/>
      <c r="UOK20" s="384"/>
      <c r="UOL20" s="384"/>
      <c r="UOM20" s="384"/>
      <c r="UON20" s="384"/>
      <c r="UOO20" s="384"/>
      <c r="UOP20" s="384"/>
      <c r="UOQ20" s="384"/>
      <c r="UOR20" s="384"/>
      <c r="UOS20" s="384"/>
      <c r="UOT20" s="384"/>
      <c r="UOU20" s="384"/>
      <c r="UOV20" s="384"/>
      <c r="UOW20" s="384"/>
      <c r="UOX20" s="384"/>
      <c r="UOY20" s="384"/>
      <c r="UOZ20" s="384"/>
      <c r="UPA20" s="384"/>
      <c r="UPB20" s="384"/>
      <c r="UPC20" s="384"/>
      <c r="UPD20" s="384"/>
      <c r="UPE20" s="384"/>
      <c r="UPF20" s="384"/>
      <c r="UPG20" s="384"/>
      <c r="UPH20" s="384"/>
      <c r="UPI20" s="384"/>
      <c r="UPJ20" s="384"/>
      <c r="UPK20" s="384"/>
      <c r="UPL20" s="384"/>
      <c r="UPM20" s="384"/>
      <c r="UPN20" s="384"/>
      <c r="UPO20" s="384"/>
      <c r="UPP20" s="384"/>
      <c r="UPQ20" s="384"/>
      <c r="UPR20" s="384"/>
      <c r="UPS20" s="384"/>
      <c r="UPT20" s="384"/>
      <c r="UPU20" s="384"/>
      <c r="UPV20" s="384"/>
      <c r="UPW20" s="384"/>
      <c r="UPX20" s="384"/>
      <c r="UPY20" s="384"/>
      <c r="UPZ20" s="384"/>
      <c r="UQA20" s="384"/>
      <c r="UQB20" s="384"/>
      <c r="UQC20" s="384"/>
      <c r="UQD20" s="384"/>
      <c r="UQE20" s="384"/>
      <c r="UQF20" s="384"/>
      <c r="UQG20" s="384"/>
      <c r="UQH20" s="384"/>
      <c r="UQI20" s="384"/>
      <c r="UQJ20" s="384"/>
      <c r="UQK20" s="384"/>
      <c r="UQL20" s="384"/>
      <c r="UQM20" s="384"/>
      <c r="UQN20" s="384"/>
      <c r="UQO20" s="384"/>
      <c r="UQP20" s="384"/>
      <c r="UQQ20" s="384"/>
      <c r="UQR20" s="384"/>
      <c r="UQS20" s="384"/>
      <c r="UQT20" s="384"/>
      <c r="UQU20" s="384"/>
      <c r="UQV20" s="384"/>
      <c r="UQW20" s="384"/>
      <c r="UQX20" s="384"/>
      <c r="UQY20" s="384"/>
      <c r="UQZ20" s="384"/>
      <c r="URA20" s="384"/>
      <c r="URB20" s="384"/>
      <c r="URC20" s="384"/>
      <c r="URD20" s="384"/>
      <c r="URE20" s="384"/>
      <c r="URF20" s="384"/>
      <c r="URG20" s="384"/>
      <c r="URH20" s="384"/>
      <c r="URI20" s="384"/>
      <c r="URJ20" s="384"/>
      <c r="URK20" s="384"/>
      <c r="URL20" s="384"/>
      <c r="URM20" s="384"/>
      <c r="URN20" s="384"/>
      <c r="URO20" s="384"/>
      <c r="URP20" s="384"/>
      <c r="URQ20" s="384"/>
      <c r="URR20" s="384"/>
      <c r="URS20" s="384"/>
      <c r="URT20" s="384"/>
      <c r="URU20" s="384"/>
      <c r="URV20" s="384"/>
      <c r="URW20" s="384"/>
      <c r="URX20" s="384"/>
      <c r="URY20" s="384"/>
      <c r="URZ20" s="384"/>
      <c r="USA20" s="384"/>
      <c r="USB20" s="384"/>
      <c r="USC20" s="384"/>
      <c r="USD20" s="384"/>
      <c r="USE20" s="384"/>
      <c r="USF20" s="384"/>
      <c r="USG20" s="384"/>
      <c r="USH20" s="384"/>
      <c r="USI20" s="384"/>
      <c r="USJ20" s="384"/>
      <c r="USK20" s="384"/>
      <c r="USL20" s="384"/>
      <c r="USM20" s="384"/>
      <c r="USN20" s="384"/>
      <c r="USO20" s="384"/>
      <c r="USP20" s="384"/>
      <c r="USQ20" s="384"/>
      <c r="USR20" s="384"/>
      <c r="USS20" s="384"/>
      <c r="UST20" s="384"/>
      <c r="USU20" s="384"/>
      <c r="USV20" s="384"/>
      <c r="USW20" s="384"/>
      <c r="USX20" s="384"/>
      <c r="USY20" s="384"/>
      <c r="USZ20" s="384"/>
      <c r="UTA20" s="384"/>
      <c r="UTB20" s="384"/>
      <c r="UTC20" s="384"/>
      <c r="UTD20" s="384"/>
      <c r="UTE20" s="384"/>
      <c r="UTF20" s="384"/>
      <c r="UTG20" s="384"/>
      <c r="UTH20" s="384"/>
      <c r="UTI20" s="384"/>
      <c r="UTJ20" s="384"/>
      <c r="UTK20" s="384"/>
      <c r="UTL20" s="384"/>
      <c r="UTM20" s="384"/>
      <c r="UTN20" s="384"/>
      <c r="UTO20" s="384"/>
      <c r="UTP20" s="384"/>
      <c r="UTQ20" s="384"/>
      <c r="UTR20" s="384"/>
      <c r="UTS20" s="384"/>
      <c r="UTT20" s="384"/>
      <c r="UTU20" s="384"/>
      <c r="UTV20" s="384"/>
      <c r="UTW20" s="384"/>
      <c r="UTX20" s="384"/>
      <c r="UTY20" s="384"/>
      <c r="UTZ20" s="384"/>
      <c r="UUA20" s="384"/>
      <c r="UUB20" s="384"/>
      <c r="UUC20" s="384"/>
      <c r="UUD20" s="384"/>
      <c r="UUE20" s="384"/>
      <c r="UUF20" s="384"/>
      <c r="UUG20" s="384"/>
      <c r="UUH20" s="384"/>
      <c r="UUI20" s="384"/>
      <c r="UUJ20" s="384"/>
      <c r="UUK20" s="384"/>
      <c r="UUL20" s="384"/>
      <c r="UUM20" s="384"/>
      <c r="UUN20" s="384"/>
      <c r="UUO20" s="384"/>
      <c r="UUP20" s="384"/>
      <c r="UUQ20" s="384"/>
      <c r="UUR20" s="384"/>
      <c r="UUS20" s="384"/>
      <c r="UUT20" s="384"/>
      <c r="UUU20" s="384"/>
      <c r="UUV20" s="384"/>
      <c r="UUW20" s="384"/>
      <c r="UUX20" s="384"/>
      <c r="UUY20" s="384"/>
      <c r="UUZ20" s="384"/>
      <c r="UVA20" s="384"/>
      <c r="UVB20" s="384"/>
      <c r="UVC20" s="384"/>
      <c r="UVD20" s="384"/>
      <c r="UVE20" s="384"/>
      <c r="UVF20" s="384"/>
      <c r="UVG20" s="384"/>
      <c r="UVH20" s="384"/>
      <c r="UVI20" s="384"/>
      <c r="UVJ20" s="384"/>
      <c r="UVK20" s="384"/>
      <c r="UVL20" s="384"/>
      <c r="UVM20" s="384"/>
      <c r="UVN20" s="384"/>
      <c r="UVO20" s="384"/>
      <c r="UVP20" s="384"/>
      <c r="UVQ20" s="384"/>
      <c r="UVR20" s="384"/>
      <c r="UVS20" s="384"/>
      <c r="UVT20" s="384"/>
      <c r="UVU20" s="384"/>
      <c r="UVV20" s="384"/>
      <c r="UVW20" s="384"/>
      <c r="UVX20" s="384"/>
      <c r="UVY20" s="384"/>
      <c r="UVZ20" s="384"/>
      <c r="UWA20" s="384"/>
      <c r="UWB20" s="384"/>
      <c r="UWC20" s="384"/>
      <c r="UWD20" s="384"/>
      <c r="UWE20" s="384"/>
      <c r="UWF20" s="384"/>
      <c r="UWG20" s="384"/>
      <c r="UWH20" s="384"/>
      <c r="UWI20" s="384"/>
      <c r="UWJ20" s="384"/>
      <c r="UWK20" s="384"/>
      <c r="UWL20" s="384"/>
      <c r="UWM20" s="384"/>
      <c r="UWN20" s="384"/>
      <c r="UWO20" s="384"/>
      <c r="UWP20" s="384"/>
      <c r="UWQ20" s="384"/>
      <c r="UWR20" s="384"/>
      <c r="UWS20" s="384"/>
      <c r="UWT20" s="384"/>
      <c r="UWU20" s="384"/>
      <c r="UWV20" s="384"/>
      <c r="UWW20" s="384"/>
      <c r="UWX20" s="384"/>
      <c r="UWY20" s="384"/>
      <c r="UWZ20" s="384"/>
      <c r="UXA20" s="384"/>
      <c r="UXB20" s="384"/>
      <c r="UXC20" s="384"/>
      <c r="UXD20" s="384"/>
      <c r="UXE20" s="384"/>
      <c r="UXF20" s="384"/>
      <c r="UXG20" s="384"/>
      <c r="UXH20" s="384"/>
      <c r="UXI20" s="384"/>
      <c r="UXJ20" s="384"/>
      <c r="UXK20" s="384"/>
      <c r="UXL20" s="384"/>
      <c r="UXM20" s="384"/>
      <c r="UXN20" s="384"/>
      <c r="UXO20" s="384"/>
      <c r="UXP20" s="384"/>
      <c r="UXQ20" s="384"/>
      <c r="UXR20" s="384"/>
      <c r="UXS20" s="384"/>
      <c r="UXT20" s="384"/>
      <c r="UXU20" s="384"/>
      <c r="UXV20" s="384"/>
      <c r="UXW20" s="384"/>
      <c r="UXX20" s="384"/>
      <c r="UXY20" s="384"/>
      <c r="UXZ20" s="384"/>
      <c r="UYA20" s="384"/>
      <c r="UYB20" s="384"/>
      <c r="UYC20" s="384"/>
      <c r="UYD20" s="384"/>
      <c r="UYE20" s="384"/>
      <c r="UYF20" s="384"/>
      <c r="UYG20" s="384"/>
      <c r="UYH20" s="384"/>
      <c r="UYI20" s="384"/>
      <c r="UYJ20" s="384"/>
      <c r="UYK20" s="384"/>
      <c r="UYL20" s="384"/>
      <c r="UYM20" s="384"/>
      <c r="UYN20" s="384"/>
      <c r="UYO20" s="384"/>
      <c r="UYP20" s="384"/>
      <c r="UYQ20" s="384"/>
      <c r="UYR20" s="384"/>
      <c r="UYS20" s="384"/>
      <c r="UYT20" s="384"/>
      <c r="UYU20" s="384"/>
      <c r="UYV20" s="384"/>
      <c r="UYW20" s="384"/>
      <c r="UYX20" s="384"/>
      <c r="UYY20" s="384"/>
      <c r="UYZ20" s="384"/>
      <c r="UZA20" s="384"/>
      <c r="UZB20" s="384"/>
      <c r="UZC20" s="384"/>
      <c r="UZD20" s="384"/>
      <c r="UZE20" s="384"/>
      <c r="UZF20" s="384"/>
      <c r="UZG20" s="384"/>
      <c r="UZH20" s="384"/>
      <c r="UZI20" s="384"/>
      <c r="UZJ20" s="384"/>
      <c r="UZK20" s="384"/>
      <c r="UZL20" s="384"/>
      <c r="UZM20" s="384"/>
      <c r="UZN20" s="384"/>
      <c r="UZO20" s="384"/>
      <c r="UZP20" s="384"/>
      <c r="UZQ20" s="384"/>
      <c r="UZR20" s="384"/>
      <c r="UZS20" s="384"/>
      <c r="UZT20" s="384"/>
      <c r="UZU20" s="384"/>
      <c r="UZV20" s="384"/>
      <c r="UZW20" s="384"/>
      <c r="UZX20" s="384"/>
      <c r="UZY20" s="384"/>
      <c r="UZZ20" s="384"/>
      <c r="VAA20" s="384"/>
      <c r="VAB20" s="384"/>
      <c r="VAC20" s="384"/>
      <c r="VAD20" s="384"/>
      <c r="VAE20" s="384"/>
      <c r="VAF20" s="384"/>
      <c r="VAG20" s="384"/>
      <c r="VAH20" s="384"/>
      <c r="VAI20" s="384"/>
      <c r="VAJ20" s="384"/>
      <c r="VAK20" s="384"/>
      <c r="VAL20" s="384"/>
      <c r="VAM20" s="384"/>
      <c r="VAN20" s="384"/>
      <c r="VAO20" s="384"/>
      <c r="VAP20" s="384"/>
      <c r="VAQ20" s="384"/>
      <c r="VAR20" s="384"/>
      <c r="VAS20" s="384"/>
      <c r="VAT20" s="384"/>
      <c r="VAU20" s="384"/>
      <c r="VAV20" s="384"/>
      <c r="VAW20" s="384"/>
      <c r="VAX20" s="384"/>
      <c r="VAY20" s="384"/>
      <c r="VAZ20" s="384"/>
      <c r="VBA20" s="384"/>
      <c r="VBB20" s="384"/>
      <c r="VBC20" s="384"/>
      <c r="VBD20" s="384"/>
      <c r="VBE20" s="384"/>
      <c r="VBF20" s="384"/>
      <c r="VBG20" s="384"/>
      <c r="VBH20" s="384"/>
      <c r="VBI20" s="384"/>
      <c r="VBJ20" s="384"/>
      <c r="VBK20" s="384"/>
      <c r="VBL20" s="384"/>
      <c r="VBM20" s="384"/>
      <c r="VBN20" s="384"/>
      <c r="VBO20" s="384"/>
      <c r="VBP20" s="384"/>
      <c r="VBQ20" s="384"/>
      <c r="VBR20" s="384"/>
      <c r="VBS20" s="384"/>
      <c r="VBT20" s="384"/>
      <c r="VBU20" s="384"/>
      <c r="VBV20" s="384"/>
      <c r="VBW20" s="384"/>
      <c r="VBX20" s="384"/>
      <c r="VBY20" s="384"/>
      <c r="VBZ20" s="384"/>
      <c r="VCA20" s="384"/>
      <c r="VCB20" s="384"/>
      <c r="VCC20" s="384"/>
      <c r="VCD20" s="384"/>
      <c r="VCE20" s="384"/>
      <c r="VCF20" s="384"/>
      <c r="VCG20" s="384"/>
      <c r="VCH20" s="384"/>
      <c r="VCI20" s="384"/>
      <c r="VCJ20" s="384"/>
      <c r="VCK20" s="384"/>
      <c r="VCL20" s="384"/>
      <c r="VCM20" s="384"/>
      <c r="VCN20" s="384"/>
      <c r="VCO20" s="384"/>
      <c r="VCP20" s="384"/>
      <c r="VCQ20" s="384"/>
      <c r="VCR20" s="384"/>
      <c r="VCS20" s="384"/>
      <c r="VCT20" s="384"/>
      <c r="VCU20" s="384"/>
      <c r="VCV20" s="384"/>
      <c r="VCW20" s="384"/>
      <c r="VCX20" s="384"/>
      <c r="VCY20" s="384"/>
      <c r="VCZ20" s="384"/>
      <c r="VDA20" s="384"/>
      <c r="VDB20" s="384"/>
      <c r="VDC20" s="384"/>
      <c r="VDD20" s="384"/>
      <c r="VDE20" s="384"/>
      <c r="VDF20" s="384"/>
      <c r="VDG20" s="384"/>
      <c r="VDH20" s="384"/>
      <c r="VDI20" s="384"/>
      <c r="VDJ20" s="384"/>
      <c r="VDK20" s="384"/>
      <c r="VDL20" s="384"/>
      <c r="VDM20" s="384"/>
      <c r="VDN20" s="384"/>
      <c r="VDO20" s="384"/>
      <c r="VDP20" s="384"/>
      <c r="VDQ20" s="384"/>
      <c r="VDR20" s="384"/>
      <c r="VDS20" s="384"/>
      <c r="VDT20" s="384"/>
      <c r="VDU20" s="384"/>
      <c r="VDV20" s="384"/>
      <c r="VDW20" s="384"/>
      <c r="VDX20" s="384"/>
      <c r="VDY20" s="384"/>
      <c r="VDZ20" s="384"/>
      <c r="VEA20" s="384"/>
      <c r="VEB20" s="384"/>
      <c r="VEC20" s="384"/>
      <c r="VED20" s="384"/>
      <c r="VEE20" s="384"/>
      <c r="VEF20" s="384"/>
      <c r="VEG20" s="384"/>
      <c r="VEH20" s="384"/>
      <c r="VEI20" s="384"/>
      <c r="VEJ20" s="384"/>
      <c r="VEK20" s="384"/>
      <c r="VEL20" s="384"/>
      <c r="VEM20" s="384"/>
      <c r="VEN20" s="384"/>
      <c r="VEO20" s="384"/>
      <c r="VEP20" s="384"/>
      <c r="VEQ20" s="384"/>
      <c r="VER20" s="384"/>
      <c r="VES20" s="384"/>
      <c r="VET20" s="384"/>
      <c r="VEU20" s="384"/>
      <c r="VEV20" s="384"/>
      <c r="VEW20" s="384"/>
      <c r="VEX20" s="384"/>
      <c r="VEY20" s="384"/>
      <c r="VEZ20" s="384"/>
      <c r="VFA20" s="384"/>
      <c r="VFB20" s="384"/>
      <c r="VFC20" s="384"/>
      <c r="VFD20" s="384"/>
      <c r="VFE20" s="384"/>
      <c r="VFF20" s="384"/>
      <c r="VFG20" s="384"/>
      <c r="VFH20" s="384"/>
      <c r="VFI20" s="384"/>
      <c r="VFJ20" s="384"/>
      <c r="VFK20" s="384"/>
      <c r="VFL20" s="384"/>
      <c r="VFM20" s="384"/>
      <c r="VFN20" s="384"/>
      <c r="VFO20" s="384"/>
      <c r="VFP20" s="384"/>
      <c r="VFQ20" s="384"/>
      <c r="VFR20" s="384"/>
      <c r="VFS20" s="384"/>
      <c r="VFT20" s="384"/>
      <c r="VFU20" s="384"/>
      <c r="VFV20" s="384"/>
      <c r="VFW20" s="384"/>
      <c r="VFX20" s="384"/>
      <c r="VFY20" s="384"/>
      <c r="VFZ20" s="384"/>
      <c r="VGA20" s="384"/>
      <c r="VGB20" s="384"/>
      <c r="VGC20" s="384"/>
      <c r="VGD20" s="384"/>
      <c r="VGE20" s="384"/>
      <c r="VGF20" s="384"/>
      <c r="VGG20" s="384"/>
      <c r="VGH20" s="384"/>
      <c r="VGI20" s="384"/>
      <c r="VGJ20" s="384"/>
      <c r="VGK20" s="384"/>
      <c r="VGL20" s="384"/>
      <c r="VGM20" s="384"/>
      <c r="VGN20" s="384"/>
      <c r="VGO20" s="384"/>
      <c r="VGP20" s="384"/>
      <c r="VGQ20" s="384"/>
      <c r="VGR20" s="384"/>
      <c r="VGS20" s="384"/>
      <c r="VGT20" s="384"/>
      <c r="VGU20" s="384"/>
      <c r="VGV20" s="384"/>
      <c r="VGW20" s="384"/>
      <c r="VGX20" s="384"/>
      <c r="VGY20" s="384"/>
      <c r="VGZ20" s="384"/>
      <c r="VHA20" s="384"/>
      <c r="VHB20" s="384"/>
      <c r="VHC20" s="384"/>
      <c r="VHD20" s="384"/>
      <c r="VHE20" s="384"/>
      <c r="VHF20" s="384"/>
      <c r="VHG20" s="384"/>
      <c r="VHH20" s="384"/>
      <c r="VHI20" s="384"/>
      <c r="VHJ20" s="384"/>
      <c r="VHK20" s="384"/>
      <c r="VHL20" s="384"/>
      <c r="VHM20" s="384"/>
      <c r="VHN20" s="384"/>
      <c r="VHO20" s="384"/>
      <c r="VHP20" s="384"/>
      <c r="VHQ20" s="384"/>
      <c r="VHR20" s="384"/>
      <c r="VHS20" s="384"/>
      <c r="VHT20" s="384"/>
      <c r="VHU20" s="384"/>
      <c r="VHV20" s="384"/>
      <c r="VHW20" s="384"/>
      <c r="VHX20" s="384"/>
      <c r="VHY20" s="384"/>
      <c r="VHZ20" s="384"/>
      <c r="VIA20" s="384"/>
      <c r="VIB20" s="384"/>
      <c r="VIC20" s="384"/>
      <c r="VID20" s="384"/>
      <c r="VIE20" s="384"/>
      <c r="VIF20" s="384"/>
      <c r="VIG20" s="384"/>
      <c r="VIH20" s="384"/>
      <c r="VII20" s="384"/>
      <c r="VIJ20" s="384"/>
      <c r="VIK20" s="384"/>
      <c r="VIL20" s="384"/>
      <c r="VIM20" s="384"/>
      <c r="VIN20" s="384"/>
      <c r="VIO20" s="384"/>
      <c r="VIP20" s="384"/>
      <c r="VIQ20" s="384"/>
      <c r="VIR20" s="384"/>
      <c r="VIS20" s="384"/>
      <c r="VIT20" s="384"/>
      <c r="VIU20" s="384"/>
      <c r="VIV20" s="384"/>
      <c r="VIW20" s="384"/>
      <c r="VIX20" s="384"/>
      <c r="VIY20" s="384"/>
      <c r="VIZ20" s="384"/>
      <c r="VJA20" s="384"/>
      <c r="VJB20" s="384"/>
      <c r="VJC20" s="384"/>
      <c r="VJD20" s="384"/>
      <c r="VJE20" s="384"/>
      <c r="VJF20" s="384"/>
      <c r="VJG20" s="384"/>
      <c r="VJH20" s="384"/>
      <c r="VJI20" s="384"/>
      <c r="VJJ20" s="384"/>
      <c r="VJK20" s="384"/>
      <c r="VJL20" s="384"/>
      <c r="VJM20" s="384"/>
      <c r="VJN20" s="384"/>
      <c r="VJO20" s="384"/>
      <c r="VJP20" s="384"/>
      <c r="VJQ20" s="384"/>
      <c r="VJR20" s="384"/>
      <c r="VJS20" s="384"/>
      <c r="VJT20" s="384"/>
      <c r="VJU20" s="384"/>
      <c r="VJV20" s="384"/>
      <c r="VJW20" s="384"/>
      <c r="VJX20" s="384"/>
      <c r="VJY20" s="384"/>
      <c r="VJZ20" s="384"/>
      <c r="VKA20" s="384"/>
      <c r="VKB20" s="384"/>
      <c r="VKC20" s="384"/>
      <c r="VKD20" s="384"/>
      <c r="VKE20" s="384"/>
      <c r="VKF20" s="384"/>
      <c r="VKG20" s="384"/>
      <c r="VKH20" s="384"/>
      <c r="VKI20" s="384"/>
      <c r="VKJ20" s="384"/>
      <c r="VKK20" s="384"/>
      <c r="VKL20" s="384"/>
      <c r="VKM20" s="384"/>
      <c r="VKN20" s="384"/>
      <c r="VKO20" s="384"/>
      <c r="VKP20" s="384"/>
      <c r="VKQ20" s="384"/>
      <c r="VKR20" s="384"/>
      <c r="VKS20" s="384"/>
      <c r="VKT20" s="384"/>
      <c r="VKU20" s="384"/>
      <c r="VKV20" s="384"/>
      <c r="VKW20" s="384"/>
      <c r="VKX20" s="384"/>
      <c r="VKY20" s="384"/>
      <c r="VKZ20" s="384"/>
      <c r="VLA20" s="384"/>
      <c r="VLB20" s="384"/>
      <c r="VLC20" s="384"/>
      <c r="VLD20" s="384"/>
      <c r="VLE20" s="384"/>
      <c r="VLF20" s="384"/>
      <c r="VLG20" s="384"/>
      <c r="VLH20" s="384"/>
      <c r="VLI20" s="384"/>
      <c r="VLJ20" s="384"/>
      <c r="VLK20" s="384"/>
      <c r="VLL20" s="384"/>
      <c r="VLM20" s="384"/>
      <c r="VLN20" s="384"/>
      <c r="VLO20" s="384"/>
      <c r="VLP20" s="384"/>
      <c r="VLQ20" s="384"/>
      <c r="VLR20" s="384"/>
      <c r="VLS20" s="384"/>
      <c r="VLT20" s="384"/>
      <c r="VLU20" s="384"/>
      <c r="VLV20" s="384"/>
      <c r="VLW20" s="384"/>
      <c r="VLX20" s="384"/>
      <c r="VLY20" s="384"/>
      <c r="VLZ20" s="384"/>
      <c r="VMA20" s="384"/>
      <c r="VMB20" s="384"/>
      <c r="VMC20" s="384"/>
      <c r="VMD20" s="384"/>
      <c r="VME20" s="384"/>
      <c r="VMF20" s="384"/>
      <c r="VMG20" s="384"/>
      <c r="VMH20" s="384"/>
      <c r="VMI20" s="384"/>
      <c r="VMJ20" s="384"/>
      <c r="VMK20" s="384"/>
      <c r="VML20" s="384"/>
      <c r="VMM20" s="384"/>
      <c r="VMN20" s="384"/>
      <c r="VMO20" s="384"/>
      <c r="VMP20" s="384"/>
      <c r="VMQ20" s="384"/>
      <c r="VMR20" s="384"/>
      <c r="VMS20" s="384"/>
      <c r="VMT20" s="384"/>
      <c r="VMU20" s="384"/>
      <c r="VMV20" s="384"/>
      <c r="VMW20" s="384"/>
      <c r="VMX20" s="384"/>
      <c r="VMY20" s="384"/>
      <c r="VMZ20" s="384"/>
      <c r="VNA20" s="384"/>
      <c r="VNB20" s="384"/>
      <c r="VNC20" s="384"/>
      <c r="VND20" s="384"/>
      <c r="VNE20" s="384"/>
      <c r="VNF20" s="384"/>
      <c r="VNG20" s="384"/>
      <c r="VNH20" s="384"/>
      <c r="VNI20" s="384"/>
      <c r="VNJ20" s="384"/>
      <c r="VNK20" s="384"/>
      <c r="VNL20" s="384"/>
      <c r="VNM20" s="384"/>
      <c r="VNN20" s="384"/>
      <c r="VNO20" s="384"/>
      <c r="VNP20" s="384"/>
      <c r="VNQ20" s="384"/>
      <c r="VNR20" s="384"/>
      <c r="VNS20" s="384"/>
      <c r="VNT20" s="384"/>
      <c r="VNU20" s="384"/>
      <c r="VNV20" s="384"/>
      <c r="VNW20" s="384"/>
      <c r="VNX20" s="384"/>
      <c r="VNY20" s="384"/>
      <c r="VNZ20" s="384"/>
      <c r="VOA20" s="384"/>
      <c r="VOB20" s="384"/>
      <c r="VOC20" s="384"/>
      <c r="VOD20" s="384"/>
      <c r="VOE20" s="384"/>
      <c r="VOF20" s="384"/>
      <c r="VOG20" s="384"/>
      <c r="VOH20" s="384"/>
      <c r="VOI20" s="384"/>
      <c r="VOJ20" s="384"/>
      <c r="VOK20" s="384"/>
      <c r="VOL20" s="384"/>
      <c r="VOM20" s="384"/>
      <c r="VON20" s="384"/>
      <c r="VOO20" s="384"/>
      <c r="VOP20" s="384"/>
      <c r="VOQ20" s="384"/>
      <c r="VOR20" s="384"/>
      <c r="VOS20" s="384"/>
      <c r="VOT20" s="384"/>
      <c r="VOU20" s="384"/>
      <c r="VOV20" s="384"/>
      <c r="VOW20" s="384"/>
      <c r="VOX20" s="384"/>
      <c r="VOY20" s="384"/>
      <c r="VOZ20" s="384"/>
      <c r="VPA20" s="384"/>
      <c r="VPB20" s="384"/>
      <c r="VPC20" s="384"/>
      <c r="VPD20" s="384"/>
      <c r="VPE20" s="384"/>
      <c r="VPF20" s="384"/>
      <c r="VPG20" s="384"/>
      <c r="VPH20" s="384"/>
      <c r="VPI20" s="384"/>
      <c r="VPJ20" s="384"/>
      <c r="VPK20" s="384"/>
      <c r="VPL20" s="384"/>
      <c r="VPM20" s="384"/>
      <c r="VPN20" s="384"/>
      <c r="VPO20" s="384"/>
      <c r="VPP20" s="384"/>
      <c r="VPQ20" s="384"/>
      <c r="VPR20" s="384"/>
      <c r="VPS20" s="384"/>
      <c r="VPT20" s="384"/>
      <c r="VPU20" s="384"/>
      <c r="VPV20" s="384"/>
      <c r="VPW20" s="384"/>
      <c r="VPX20" s="384"/>
      <c r="VPY20" s="384"/>
      <c r="VPZ20" s="384"/>
      <c r="VQA20" s="384"/>
      <c r="VQB20" s="384"/>
      <c r="VQC20" s="384"/>
      <c r="VQD20" s="384"/>
      <c r="VQE20" s="384"/>
      <c r="VQF20" s="384"/>
      <c r="VQG20" s="384"/>
      <c r="VQH20" s="384"/>
      <c r="VQI20" s="384"/>
      <c r="VQJ20" s="384"/>
      <c r="VQK20" s="384"/>
      <c r="VQL20" s="384"/>
      <c r="VQM20" s="384"/>
      <c r="VQN20" s="384"/>
      <c r="VQO20" s="384"/>
      <c r="VQP20" s="384"/>
      <c r="VQQ20" s="384"/>
      <c r="VQR20" s="384"/>
      <c r="VQS20" s="384"/>
      <c r="VQT20" s="384"/>
      <c r="VQU20" s="384"/>
      <c r="VQV20" s="384"/>
      <c r="VQW20" s="384"/>
      <c r="VQX20" s="384"/>
      <c r="VQY20" s="384"/>
      <c r="VQZ20" s="384"/>
      <c r="VRA20" s="384"/>
      <c r="VRB20" s="384"/>
      <c r="VRC20" s="384"/>
      <c r="VRD20" s="384"/>
      <c r="VRE20" s="384"/>
      <c r="VRF20" s="384"/>
      <c r="VRG20" s="384"/>
      <c r="VRH20" s="384"/>
      <c r="VRI20" s="384"/>
      <c r="VRJ20" s="384"/>
      <c r="VRK20" s="384"/>
      <c r="VRL20" s="384"/>
      <c r="VRM20" s="384"/>
      <c r="VRN20" s="384"/>
      <c r="VRO20" s="384"/>
      <c r="VRP20" s="384"/>
      <c r="VRQ20" s="384"/>
      <c r="VRR20" s="384"/>
      <c r="VRS20" s="384"/>
      <c r="VRT20" s="384"/>
      <c r="VRU20" s="384"/>
      <c r="VRV20" s="384"/>
      <c r="VRW20" s="384"/>
      <c r="VRX20" s="384"/>
      <c r="VRY20" s="384"/>
      <c r="VRZ20" s="384"/>
      <c r="VSA20" s="384"/>
      <c r="VSB20" s="384"/>
      <c r="VSC20" s="384"/>
      <c r="VSD20" s="384"/>
      <c r="VSE20" s="384"/>
      <c r="VSF20" s="384"/>
      <c r="VSG20" s="384"/>
      <c r="VSH20" s="384"/>
      <c r="VSI20" s="384"/>
      <c r="VSJ20" s="384"/>
      <c r="VSK20" s="384"/>
      <c r="VSL20" s="384"/>
      <c r="VSM20" s="384"/>
      <c r="VSN20" s="384"/>
      <c r="VSO20" s="384"/>
      <c r="VSP20" s="384"/>
      <c r="VSQ20" s="384"/>
      <c r="VSR20" s="384"/>
      <c r="VSS20" s="384"/>
      <c r="VST20" s="384"/>
      <c r="VSU20" s="384"/>
      <c r="VSV20" s="384"/>
      <c r="VSW20" s="384"/>
      <c r="VSX20" s="384"/>
      <c r="VSY20" s="384"/>
      <c r="VSZ20" s="384"/>
      <c r="VTA20" s="384"/>
      <c r="VTB20" s="384"/>
      <c r="VTC20" s="384"/>
      <c r="VTD20" s="384"/>
      <c r="VTE20" s="384"/>
      <c r="VTF20" s="384"/>
      <c r="VTG20" s="384"/>
      <c r="VTH20" s="384"/>
      <c r="VTI20" s="384"/>
      <c r="VTJ20" s="384"/>
      <c r="VTK20" s="384"/>
      <c r="VTL20" s="384"/>
      <c r="VTM20" s="384"/>
      <c r="VTN20" s="384"/>
      <c r="VTO20" s="384"/>
      <c r="VTP20" s="384"/>
      <c r="VTQ20" s="384"/>
      <c r="VTR20" s="384"/>
      <c r="VTS20" s="384"/>
      <c r="VTT20" s="384"/>
      <c r="VTU20" s="384"/>
      <c r="VTV20" s="384"/>
      <c r="VTW20" s="384"/>
      <c r="VTX20" s="384"/>
      <c r="VTY20" s="384"/>
      <c r="VTZ20" s="384"/>
      <c r="VUA20" s="384"/>
      <c r="VUB20" s="384"/>
      <c r="VUC20" s="384"/>
      <c r="VUD20" s="384"/>
      <c r="VUE20" s="384"/>
      <c r="VUF20" s="384"/>
      <c r="VUG20" s="384"/>
      <c r="VUH20" s="384"/>
      <c r="VUI20" s="384"/>
      <c r="VUJ20" s="384"/>
      <c r="VUK20" s="384"/>
      <c r="VUL20" s="384"/>
      <c r="VUM20" s="384"/>
      <c r="VUN20" s="384"/>
      <c r="VUO20" s="384"/>
      <c r="VUP20" s="384"/>
      <c r="VUQ20" s="384"/>
      <c r="VUR20" s="384"/>
      <c r="VUS20" s="384"/>
      <c r="VUT20" s="384"/>
      <c r="VUU20" s="384"/>
      <c r="VUV20" s="384"/>
      <c r="VUW20" s="384"/>
      <c r="VUX20" s="384"/>
      <c r="VUY20" s="384"/>
      <c r="VUZ20" s="384"/>
      <c r="VVA20" s="384"/>
      <c r="VVB20" s="384"/>
      <c r="VVC20" s="384"/>
      <c r="VVD20" s="384"/>
      <c r="VVE20" s="384"/>
      <c r="VVF20" s="384"/>
      <c r="VVG20" s="384"/>
      <c r="VVH20" s="384"/>
      <c r="VVI20" s="384"/>
      <c r="VVJ20" s="384"/>
      <c r="VVK20" s="384"/>
      <c r="VVL20" s="384"/>
      <c r="VVM20" s="384"/>
      <c r="VVN20" s="384"/>
      <c r="VVO20" s="384"/>
      <c r="VVP20" s="384"/>
      <c r="VVQ20" s="384"/>
      <c r="VVR20" s="384"/>
      <c r="VVS20" s="384"/>
      <c r="VVT20" s="384"/>
      <c r="VVU20" s="384"/>
      <c r="VVV20" s="384"/>
      <c r="VVW20" s="384"/>
      <c r="VVX20" s="384"/>
      <c r="VVY20" s="384"/>
      <c r="VVZ20" s="384"/>
      <c r="VWA20" s="384"/>
      <c r="VWB20" s="384"/>
      <c r="VWC20" s="384"/>
      <c r="VWD20" s="384"/>
      <c r="VWE20" s="384"/>
      <c r="VWF20" s="384"/>
      <c r="VWG20" s="384"/>
      <c r="VWH20" s="384"/>
      <c r="VWI20" s="384"/>
      <c r="VWJ20" s="384"/>
      <c r="VWK20" s="384"/>
      <c r="VWL20" s="384"/>
      <c r="VWM20" s="384"/>
      <c r="VWN20" s="384"/>
      <c r="VWO20" s="384"/>
      <c r="VWP20" s="384"/>
      <c r="VWQ20" s="384"/>
      <c r="VWR20" s="384"/>
      <c r="VWS20" s="384"/>
      <c r="VWT20" s="384"/>
      <c r="VWU20" s="384"/>
      <c r="VWV20" s="384"/>
      <c r="VWW20" s="384"/>
      <c r="VWX20" s="384"/>
      <c r="VWY20" s="384"/>
      <c r="VWZ20" s="384"/>
      <c r="VXA20" s="384"/>
      <c r="VXB20" s="384"/>
      <c r="VXC20" s="384"/>
      <c r="VXD20" s="384"/>
      <c r="VXE20" s="384"/>
      <c r="VXF20" s="384"/>
      <c r="VXG20" s="384"/>
      <c r="VXH20" s="384"/>
      <c r="VXI20" s="384"/>
      <c r="VXJ20" s="384"/>
      <c r="VXK20" s="384"/>
      <c r="VXL20" s="384"/>
      <c r="VXM20" s="384"/>
      <c r="VXN20" s="384"/>
      <c r="VXO20" s="384"/>
      <c r="VXP20" s="384"/>
      <c r="VXQ20" s="384"/>
      <c r="VXR20" s="384"/>
      <c r="VXS20" s="384"/>
      <c r="VXT20" s="384"/>
      <c r="VXU20" s="384"/>
      <c r="VXV20" s="384"/>
      <c r="VXW20" s="384"/>
      <c r="VXX20" s="384"/>
      <c r="VXY20" s="384"/>
      <c r="VXZ20" s="384"/>
      <c r="VYA20" s="384"/>
      <c r="VYB20" s="384"/>
      <c r="VYC20" s="384"/>
      <c r="VYD20" s="384"/>
      <c r="VYE20" s="384"/>
      <c r="VYF20" s="384"/>
      <c r="VYG20" s="384"/>
      <c r="VYH20" s="384"/>
      <c r="VYI20" s="384"/>
      <c r="VYJ20" s="384"/>
      <c r="VYK20" s="384"/>
      <c r="VYL20" s="384"/>
      <c r="VYM20" s="384"/>
      <c r="VYN20" s="384"/>
      <c r="VYO20" s="384"/>
      <c r="VYP20" s="384"/>
      <c r="VYQ20" s="384"/>
      <c r="VYR20" s="384"/>
      <c r="VYS20" s="384"/>
      <c r="VYT20" s="384"/>
      <c r="VYU20" s="384"/>
      <c r="VYV20" s="384"/>
      <c r="VYW20" s="384"/>
      <c r="VYX20" s="384"/>
      <c r="VYY20" s="384"/>
      <c r="VYZ20" s="384"/>
      <c r="VZA20" s="384"/>
      <c r="VZB20" s="384"/>
      <c r="VZC20" s="384"/>
      <c r="VZD20" s="384"/>
      <c r="VZE20" s="384"/>
      <c r="VZF20" s="384"/>
      <c r="VZG20" s="384"/>
      <c r="VZH20" s="384"/>
      <c r="VZI20" s="384"/>
      <c r="VZJ20" s="384"/>
      <c r="VZK20" s="384"/>
      <c r="VZL20" s="384"/>
      <c r="VZM20" s="384"/>
      <c r="VZN20" s="384"/>
      <c r="VZO20" s="384"/>
      <c r="VZP20" s="384"/>
      <c r="VZQ20" s="384"/>
      <c r="VZR20" s="384"/>
      <c r="VZS20" s="384"/>
      <c r="VZT20" s="384"/>
      <c r="VZU20" s="384"/>
      <c r="VZV20" s="384"/>
      <c r="VZW20" s="384"/>
      <c r="VZX20" s="384"/>
      <c r="VZY20" s="384"/>
      <c r="VZZ20" s="384"/>
      <c r="WAA20" s="384"/>
      <c r="WAB20" s="384"/>
      <c r="WAC20" s="384"/>
      <c r="WAD20" s="384"/>
      <c r="WAE20" s="384"/>
      <c r="WAF20" s="384"/>
      <c r="WAG20" s="384"/>
      <c r="WAH20" s="384"/>
      <c r="WAI20" s="384"/>
      <c r="WAJ20" s="384"/>
      <c r="WAK20" s="384"/>
      <c r="WAL20" s="384"/>
      <c r="WAM20" s="384"/>
      <c r="WAN20" s="384"/>
      <c r="WAO20" s="384"/>
      <c r="WAP20" s="384"/>
      <c r="WAQ20" s="384"/>
      <c r="WAR20" s="384"/>
      <c r="WAS20" s="384"/>
      <c r="WAT20" s="384"/>
      <c r="WAU20" s="384"/>
      <c r="WAV20" s="384"/>
      <c r="WAW20" s="384"/>
      <c r="WAX20" s="384"/>
      <c r="WAY20" s="384"/>
      <c r="WAZ20" s="384"/>
      <c r="WBA20" s="384"/>
      <c r="WBB20" s="384"/>
      <c r="WBC20" s="384"/>
      <c r="WBD20" s="384"/>
      <c r="WBE20" s="384"/>
      <c r="WBF20" s="384"/>
      <c r="WBG20" s="384"/>
      <c r="WBH20" s="384"/>
      <c r="WBI20" s="384"/>
      <c r="WBJ20" s="384"/>
      <c r="WBK20" s="384"/>
      <c r="WBL20" s="384"/>
      <c r="WBM20" s="384"/>
      <c r="WBN20" s="384"/>
      <c r="WBO20" s="384"/>
      <c r="WBP20" s="384"/>
      <c r="WBQ20" s="384"/>
      <c r="WBR20" s="384"/>
      <c r="WBS20" s="384"/>
      <c r="WBT20" s="384"/>
      <c r="WBU20" s="384"/>
      <c r="WBV20" s="384"/>
      <c r="WBW20" s="384"/>
      <c r="WBX20" s="384"/>
      <c r="WBY20" s="384"/>
      <c r="WBZ20" s="384"/>
      <c r="WCA20" s="384"/>
      <c r="WCB20" s="384"/>
      <c r="WCC20" s="384"/>
      <c r="WCD20" s="384"/>
      <c r="WCE20" s="384"/>
      <c r="WCF20" s="384"/>
      <c r="WCG20" s="384"/>
      <c r="WCH20" s="384"/>
      <c r="WCI20" s="384"/>
      <c r="WCJ20" s="384"/>
      <c r="WCK20" s="384"/>
      <c r="WCL20" s="384"/>
      <c r="WCM20" s="384"/>
      <c r="WCN20" s="384"/>
      <c r="WCO20" s="384"/>
      <c r="WCP20" s="384"/>
      <c r="WCQ20" s="384"/>
      <c r="WCR20" s="384"/>
      <c r="WCS20" s="384"/>
      <c r="WCT20" s="384"/>
      <c r="WCU20" s="384"/>
      <c r="WCV20" s="384"/>
      <c r="WCW20" s="384"/>
      <c r="WCX20" s="384"/>
      <c r="WCY20" s="384"/>
      <c r="WCZ20" s="384"/>
      <c r="WDA20" s="384"/>
      <c r="WDB20" s="384"/>
      <c r="WDC20" s="384"/>
      <c r="WDD20" s="384"/>
      <c r="WDE20" s="384"/>
      <c r="WDF20" s="384"/>
      <c r="WDG20" s="384"/>
      <c r="WDH20" s="384"/>
      <c r="WDI20" s="384"/>
      <c r="WDJ20" s="384"/>
      <c r="WDK20" s="384"/>
      <c r="WDL20" s="384"/>
      <c r="WDM20" s="384"/>
      <c r="WDN20" s="384"/>
      <c r="WDO20" s="384"/>
      <c r="WDP20" s="384"/>
      <c r="WDQ20" s="384"/>
      <c r="WDR20" s="384"/>
      <c r="WDS20" s="384"/>
      <c r="WDT20" s="384"/>
      <c r="WDU20" s="384"/>
      <c r="WDV20" s="384"/>
      <c r="WDW20" s="384"/>
      <c r="WDX20" s="384"/>
      <c r="WDY20" s="384"/>
      <c r="WDZ20" s="384"/>
      <c r="WEA20" s="384"/>
      <c r="WEB20" s="384"/>
      <c r="WEC20" s="384"/>
      <c r="WED20" s="384"/>
      <c r="WEE20" s="384"/>
      <c r="WEF20" s="384"/>
      <c r="WEG20" s="384"/>
      <c r="WEH20" s="384"/>
      <c r="WEI20" s="384"/>
      <c r="WEJ20" s="384"/>
      <c r="WEK20" s="384"/>
      <c r="WEL20" s="384"/>
      <c r="WEM20" s="384"/>
      <c r="WEN20" s="384"/>
      <c r="WEO20" s="384"/>
      <c r="WEP20" s="384"/>
      <c r="WEQ20" s="384"/>
      <c r="WER20" s="384"/>
      <c r="WES20" s="384"/>
      <c r="WET20" s="384"/>
      <c r="WEU20" s="384"/>
      <c r="WEV20" s="384"/>
      <c r="WEW20" s="384"/>
      <c r="WEX20" s="384"/>
      <c r="WEY20" s="384"/>
      <c r="WEZ20" s="384"/>
      <c r="WFA20" s="384"/>
      <c r="WFB20" s="384"/>
      <c r="WFC20" s="384"/>
      <c r="WFD20" s="384"/>
      <c r="WFE20" s="384"/>
      <c r="WFF20" s="384"/>
      <c r="WFG20" s="384"/>
      <c r="WFH20" s="384"/>
      <c r="WFI20" s="384"/>
      <c r="WFJ20" s="384"/>
      <c r="WFK20" s="384"/>
      <c r="WFL20" s="384"/>
      <c r="WFM20" s="384"/>
      <c r="WFN20" s="384"/>
      <c r="WFO20" s="384"/>
      <c r="WFP20" s="384"/>
      <c r="WFQ20" s="384"/>
      <c r="WFR20" s="384"/>
      <c r="WFS20" s="384"/>
      <c r="WFT20" s="384"/>
      <c r="WFU20" s="384"/>
      <c r="WFV20" s="384"/>
      <c r="WFW20" s="384"/>
      <c r="WFX20" s="384"/>
      <c r="WFY20" s="384"/>
      <c r="WFZ20" s="384"/>
      <c r="WGA20" s="384"/>
      <c r="WGB20" s="384"/>
      <c r="WGC20" s="384"/>
      <c r="WGD20" s="384"/>
      <c r="WGE20" s="384"/>
      <c r="WGF20" s="384"/>
      <c r="WGG20" s="384"/>
      <c r="WGH20" s="384"/>
      <c r="WGI20" s="384"/>
      <c r="WGJ20" s="384"/>
      <c r="WGK20" s="384"/>
      <c r="WGL20" s="384"/>
      <c r="WGM20" s="384"/>
      <c r="WGN20" s="384"/>
      <c r="WGO20" s="384"/>
      <c r="WGP20" s="384"/>
      <c r="WGQ20" s="384"/>
      <c r="WGR20" s="384"/>
      <c r="WGS20" s="384"/>
      <c r="WGT20" s="384"/>
      <c r="WGU20" s="384"/>
      <c r="WGV20" s="384"/>
      <c r="WGW20" s="384"/>
      <c r="WGX20" s="384"/>
      <c r="WGY20" s="384"/>
      <c r="WGZ20" s="384"/>
      <c r="WHA20" s="384"/>
      <c r="WHB20" s="384"/>
      <c r="WHC20" s="384"/>
      <c r="WHD20" s="384"/>
      <c r="WHE20" s="384"/>
      <c r="WHF20" s="384"/>
      <c r="WHG20" s="384"/>
      <c r="WHH20" s="384"/>
      <c r="WHI20" s="384"/>
      <c r="WHJ20" s="384"/>
      <c r="WHK20" s="384"/>
      <c r="WHL20" s="384"/>
      <c r="WHM20" s="384"/>
      <c r="WHN20" s="384"/>
      <c r="WHO20" s="384"/>
      <c r="WHP20" s="384"/>
      <c r="WHQ20" s="384"/>
      <c r="WHR20" s="384"/>
      <c r="WHS20" s="384"/>
      <c r="WHT20" s="384"/>
      <c r="WHU20" s="384"/>
      <c r="WHV20" s="384"/>
      <c r="WHW20" s="384"/>
      <c r="WHX20" s="384"/>
      <c r="WHY20" s="384"/>
      <c r="WHZ20" s="384"/>
      <c r="WIA20" s="384"/>
      <c r="WIB20" s="384"/>
      <c r="WIC20" s="384"/>
      <c r="WID20" s="384"/>
      <c r="WIE20" s="384"/>
      <c r="WIF20" s="384"/>
      <c r="WIG20" s="384"/>
      <c r="WIH20" s="384"/>
      <c r="WII20" s="384"/>
      <c r="WIJ20" s="384"/>
      <c r="WIK20" s="384"/>
      <c r="WIL20" s="384"/>
      <c r="WIM20" s="384"/>
      <c r="WIN20" s="384"/>
      <c r="WIO20" s="384"/>
      <c r="WIP20" s="384"/>
      <c r="WIQ20" s="384"/>
      <c r="WIR20" s="384"/>
      <c r="WIS20" s="384"/>
      <c r="WIT20" s="384"/>
      <c r="WIU20" s="384"/>
      <c r="WIV20" s="384"/>
      <c r="WIW20" s="384"/>
      <c r="WIX20" s="384"/>
      <c r="WIY20" s="384"/>
      <c r="WIZ20" s="384"/>
      <c r="WJA20" s="384"/>
      <c r="WJB20" s="384"/>
      <c r="WJC20" s="384"/>
      <c r="WJD20" s="384"/>
      <c r="WJE20" s="384"/>
      <c r="WJF20" s="384"/>
      <c r="WJG20" s="384"/>
      <c r="WJH20" s="384"/>
      <c r="WJI20" s="384"/>
      <c r="WJJ20" s="384"/>
      <c r="WJK20" s="384"/>
      <c r="WJL20" s="384"/>
      <c r="WJM20" s="384"/>
      <c r="WJN20" s="384"/>
      <c r="WJO20" s="384"/>
      <c r="WJP20" s="384"/>
      <c r="WJQ20" s="384"/>
      <c r="WJR20" s="384"/>
      <c r="WJS20" s="384"/>
      <c r="WJT20" s="384"/>
      <c r="WJU20" s="384"/>
      <c r="WJV20" s="384"/>
      <c r="WJW20" s="384"/>
      <c r="WJX20" s="384"/>
      <c r="WJY20" s="384"/>
      <c r="WJZ20" s="384"/>
      <c r="WKA20" s="384"/>
      <c r="WKB20" s="384"/>
      <c r="WKC20" s="384"/>
      <c r="WKD20" s="384"/>
      <c r="WKE20" s="384"/>
      <c r="WKF20" s="384"/>
      <c r="WKG20" s="384"/>
      <c r="WKH20" s="384"/>
      <c r="WKI20" s="384"/>
      <c r="WKJ20" s="384"/>
      <c r="WKK20" s="384"/>
      <c r="WKL20" s="384"/>
      <c r="WKM20" s="384"/>
      <c r="WKN20" s="384"/>
      <c r="WKO20" s="384"/>
      <c r="WKP20" s="384"/>
      <c r="WKQ20" s="384"/>
      <c r="WKR20" s="384"/>
      <c r="WKS20" s="384"/>
      <c r="WKT20" s="384"/>
      <c r="WKU20" s="384"/>
      <c r="WKV20" s="384"/>
      <c r="WKW20" s="384"/>
      <c r="WKX20" s="384"/>
      <c r="WKY20" s="384"/>
      <c r="WKZ20" s="384"/>
      <c r="WLA20" s="384"/>
      <c r="WLB20" s="384"/>
      <c r="WLC20" s="384"/>
      <c r="WLD20" s="384"/>
      <c r="WLE20" s="384"/>
      <c r="WLF20" s="384"/>
      <c r="WLG20" s="384"/>
      <c r="WLH20" s="384"/>
      <c r="WLI20" s="384"/>
      <c r="WLJ20" s="384"/>
      <c r="WLK20" s="384"/>
      <c r="WLL20" s="384"/>
      <c r="WLM20" s="384"/>
      <c r="WLN20" s="384"/>
      <c r="WLO20" s="384"/>
      <c r="WLP20" s="384"/>
      <c r="WLQ20" s="384"/>
      <c r="WLR20" s="384"/>
      <c r="WLS20" s="384"/>
      <c r="WLT20" s="384"/>
      <c r="WLU20" s="384"/>
      <c r="WLV20" s="384"/>
      <c r="WLW20" s="384"/>
      <c r="WLX20" s="384"/>
      <c r="WLY20" s="384"/>
      <c r="WLZ20" s="384"/>
      <c r="WMA20" s="384"/>
      <c r="WMB20" s="384"/>
      <c r="WMC20" s="384"/>
      <c r="WMD20" s="384"/>
      <c r="WME20" s="384"/>
      <c r="WMF20" s="384"/>
      <c r="WMG20" s="384"/>
      <c r="WMH20" s="384"/>
      <c r="WMI20" s="384"/>
      <c r="WMJ20" s="384"/>
      <c r="WMK20" s="384"/>
      <c r="WML20" s="384"/>
      <c r="WMM20" s="384"/>
      <c r="WMN20" s="384"/>
      <c r="WMO20" s="384"/>
      <c r="WMP20" s="384"/>
      <c r="WMQ20" s="384"/>
      <c r="WMR20" s="384"/>
      <c r="WMS20" s="384"/>
      <c r="WMT20" s="384"/>
      <c r="WMU20" s="384"/>
      <c r="WMV20" s="384"/>
      <c r="WMW20" s="384"/>
      <c r="WMX20" s="384"/>
      <c r="WMY20" s="384"/>
      <c r="WMZ20" s="384"/>
      <c r="WNA20" s="384"/>
      <c r="WNB20" s="384"/>
      <c r="WNC20" s="384"/>
      <c r="WND20" s="384"/>
      <c r="WNE20" s="384"/>
      <c r="WNF20" s="384"/>
      <c r="WNG20" s="384"/>
      <c r="WNH20" s="384"/>
      <c r="WNI20" s="384"/>
      <c r="WNJ20" s="384"/>
      <c r="WNK20" s="384"/>
      <c r="WNL20" s="384"/>
      <c r="WNM20" s="384"/>
      <c r="WNN20" s="384"/>
      <c r="WNO20" s="384"/>
      <c r="WNP20" s="384"/>
      <c r="WNQ20" s="384"/>
      <c r="WNR20" s="384"/>
      <c r="WNS20" s="384"/>
      <c r="WNT20" s="384"/>
      <c r="WNU20" s="384"/>
      <c r="WNV20" s="384"/>
      <c r="WNW20" s="384"/>
      <c r="WNX20" s="384"/>
      <c r="WNY20" s="384"/>
      <c r="WNZ20" s="384"/>
      <c r="WOA20" s="384"/>
      <c r="WOB20" s="384"/>
      <c r="WOC20" s="384"/>
      <c r="WOD20" s="384"/>
      <c r="WOE20" s="384"/>
      <c r="WOF20" s="384"/>
      <c r="WOG20" s="384"/>
      <c r="WOH20" s="384"/>
      <c r="WOI20" s="384"/>
      <c r="WOJ20" s="384"/>
      <c r="WOK20" s="384"/>
      <c r="WOL20" s="384"/>
      <c r="WOM20" s="384"/>
      <c r="WON20" s="384"/>
      <c r="WOO20" s="384"/>
      <c r="WOP20" s="384"/>
      <c r="WOQ20" s="384"/>
      <c r="WOR20" s="384"/>
      <c r="WOS20" s="384"/>
      <c r="WOT20" s="384"/>
      <c r="WOU20" s="384"/>
      <c r="WOV20" s="384"/>
      <c r="WOW20" s="384"/>
      <c r="WOX20" s="384"/>
      <c r="WOY20" s="384"/>
      <c r="WOZ20" s="384"/>
      <c r="WPA20" s="384"/>
      <c r="WPB20" s="384"/>
      <c r="WPC20" s="384"/>
      <c r="WPD20" s="384"/>
      <c r="WPE20" s="384"/>
      <c r="WPF20" s="384"/>
      <c r="WPG20" s="384"/>
      <c r="WPH20" s="384"/>
      <c r="WPI20" s="384"/>
      <c r="WPJ20" s="384"/>
      <c r="WPK20" s="384"/>
      <c r="WPL20" s="384"/>
      <c r="WPM20" s="384"/>
      <c r="WPN20" s="384"/>
      <c r="WPO20" s="384"/>
      <c r="WPP20" s="384"/>
      <c r="WPQ20" s="384"/>
      <c r="WPR20" s="384"/>
      <c r="WPS20" s="384"/>
      <c r="WPT20" s="384"/>
      <c r="WPU20" s="384"/>
      <c r="WPV20" s="384"/>
      <c r="WPW20" s="384"/>
      <c r="WPX20" s="384"/>
      <c r="WPY20" s="384"/>
      <c r="WPZ20" s="384"/>
      <c r="WQA20" s="384"/>
      <c r="WQB20" s="384"/>
      <c r="WQC20" s="384"/>
      <c r="WQD20" s="384"/>
      <c r="WQE20" s="384"/>
      <c r="WQF20" s="384"/>
      <c r="WQG20" s="384"/>
      <c r="WQH20" s="384"/>
      <c r="WQI20" s="384"/>
      <c r="WQJ20" s="384"/>
      <c r="WQK20" s="384"/>
      <c r="WQL20" s="384"/>
      <c r="WQM20" s="384"/>
      <c r="WQN20" s="384"/>
      <c r="WQO20" s="384"/>
      <c r="WQP20" s="384"/>
      <c r="WQQ20" s="384"/>
      <c r="WQR20" s="384"/>
      <c r="WQS20" s="384"/>
      <c r="WQT20" s="384"/>
      <c r="WQU20" s="384"/>
      <c r="WQV20" s="384"/>
      <c r="WQW20" s="384"/>
      <c r="WQX20" s="384"/>
      <c r="WQY20" s="384"/>
      <c r="WQZ20" s="384"/>
      <c r="WRA20" s="384"/>
      <c r="WRB20" s="384"/>
      <c r="WRC20" s="384"/>
      <c r="WRD20" s="384"/>
      <c r="WRE20" s="384"/>
      <c r="WRF20" s="384"/>
      <c r="WRG20" s="384"/>
      <c r="WRH20" s="384"/>
      <c r="WRI20" s="384"/>
      <c r="WRJ20" s="384"/>
      <c r="WRK20" s="384"/>
      <c r="WRL20" s="384"/>
      <c r="WRM20" s="384"/>
      <c r="WRN20" s="384"/>
      <c r="WRO20" s="384"/>
      <c r="WRP20" s="384"/>
      <c r="WRQ20" s="384"/>
      <c r="WRR20" s="384"/>
      <c r="WRS20" s="384"/>
      <c r="WRT20" s="384"/>
      <c r="WRU20" s="384"/>
      <c r="WRV20" s="384"/>
      <c r="WRW20" s="384"/>
      <c r="WRX20" s="384"/>
      <c r="WRY20" s="384"/>
      <c r="WRZ20" s="384"/>
      <c r="WSA20" s="384"/>
      <c r="WSB20" s="384"/>
      <c r="WSC20" s="384"/>
      <c r="WSD20" s="384"/>
      <c r="WSE20" s="384"/>
      <c r="WSF20" s="384"/>
      <c r="WSG20" s="384"/>
      <c r="WSH20" s="384"/>
      <c r="WSI20" s="384"/>
      <c r="WSJ20" s="384"/>
      <c r="WSK20" s="384"/>
      <c r="WSL20" s="384"/>
      <c r="WSM20" s="384"/>
      <c r="WSN20" s="384"/>
      <c r="WSO20" s="384"/>
      <c r="WSP20" s="384"/>
      <c r="WSQ20" s="384"/>
      <c r="WSR20" s="384"/>
      <c r="WSS20" s="384"/>
      <c r="WST20" s="384"/>
      <c r="WSU20" s="384"/>
      <c r="WSV20" s="384"/>
      <c r="WSW20" s="384"/>
      <c r="WSX20" s="384"/>
      <c r="WSY20" s="384"/>
      <c r="WSZ20" s="384"/>
      <c r="WTA20" s="384"/>
      <c r="WTB20" s="384"/>
      <c r="WTC20" s="384"/>
      <c r="WTD20" s="384"/>
      <c r="WTE20" s="384"/>
      <c r="WTF20" s="384"/>
      <c r="WTG20" s="384"/>
      <c r="WTH20" s="384"/>
      <c r="WTI20" s="384"/>
      <c r="WTJ20" s="384"/>
      <c r="WTK20" s="384"/>
      <c r="WTL20" s="384"/>
      <c r="WTM20" s="384"/>
      <c r="WTN20" s="384"/>
      <c r="WTO20" s="384"/>
      <c r="WTP20" s="384"/>
      <c r="WTQ20" s="384"/>
      <c r="WTR20" s="384"/>
      <c r="WTS20" s="384"/>
      <c r="WTT20" s="384"/>
      <c r="WTU20" s="384"/>
      <c r="WTV20" s="384"/>
      <c r="WTW20" s="384"/>
      <c r="WTX20" s="384"/>
      <c r="WTY20" s="384"/>
      <c r="WTZ20" s="384"/>
      <c r="WUA20" s="384"/>
      <c r="WUB20" s="384"/>
      <c r="WUC20" s="384"/>
      <c r="WUD20" s="384"/>
      <c r="WUE20" s="384"/>
      <c r="WUF20" s="384"/>
      <c r="WUG20" s="384"/>
      <c r="WUH20" s="384"/>
      <c r="WUI20" s="384"/>
      <c r="WUJ20" s="384"/>
      <c r="WUK20" s="384"/>
      <c r="WUL20" s="384"/>
      <c r="WUM20" s="384"/>
      <c r="WUN20" s="384"/>
      <c r="WUO20" s="384"/>
      <c r="WUP20" s="384"/>
      <c r="WUQ20" s="384"/>
      <c r="WUR20" s="384"/>
      <c r="WUS20" s="384"/>
      <c r="WUT20" s="384"/>
      <c r="WUU20" s="384"/>
      <c r="WUV20" s="384"/>
      <c r="WUW20" s="384"/>
      <c r="WUX20" s="384"/>
      <c r="WUY20" s="384"/>
      <c r="WUZ20" s="384"/>
      <c r="WVA20" s="384"/>
      <c r="WVB20" s="384"/>
      <c r="WVC20" s="384"/>
      <c r="WVD20" s="384"/>
      <c r="WVE20" s="384"/>
      <c r="WVF20" s="384"/>
      <c r="WVG20" s="384"/>
      <c r="WVH20" s="384"/>
      <c r="WVI20" s="384"/>
      <c r="WVJ20" s="384"/>
      <c r="WVK20" s="384"/>
      <c r="WVL20" s="384"/>
      <c r="WVM20" s="384"/>
      <c r="WVN20" s="384"/>
      <c r="WVO20" s="384"/>
      <c r="WVP20" s="384"/>
      <c r="WVQ20" s="384"/>
      <c r="WVR20" s="384"/>
      <c r="WVS20" s="384"/>
      <c r="WVT20" s="384"/>
      <c r="WVU20" s="384"/>
      <c r="WVV20" s="384"/>
      <c r="WVW20" s="384"/>
      <c r="WVX20" s="384"/>
      <c r="WVY20" s="384"/>
      <c r="WVZ20" s="384"/>
      <c r="WWA20" s="384"/>
      <c r="WWB20" s="384"/>
      <c r="WWC20" s="384"/>
      <c r="WWD20" s="384"/>
      <c r="WWE20" s="384"/>
      <c r="WWF20" s="384"/>
      <c r="WWG20" s="384"/>
      <c r="WWH20" s="384"/>
      <c r="WWI20" s="384"/>
      <c r="WWJ20" s="384"/>
      <c r="WWK20" s="384"/>
      <c r="WWL20" s="384"/>
      <c r="WWM20" s="384"/>
      <c r="WWN20" s="384"/>
      <c r="WWO20" s="384"/>
      <c r="WWP20" s="384"/>
      <c r="WWQ20" s="384"/>
      <c r="WWR20" s="384"/>
      <c r="WWS20" s="384"/>
      <c r="WWT20" s="384"/>
      <c r="WWU20" s="384"/>
      <c r="WWV20" s="384"/>
      <c r="WWW20" s="384"/>
      <c r="WWX20" s="384"/>
      <c r="WWY20" s="384"/>
      <c r="WWZ20" s="384"/>
      <c r="WXA20" s="384"/>
      <c r="WXB20" s="384"/>
      <c r="WXC20" s="384"/>
      <c r="WXD20" s="384"/>
      <c r="WXE20" s="384"/>
      <c r="WXF20" s="384"/>
      <c r="WXG20" s="384"/>
      <c r="WXH20" s="384"/>
      <c r="WXI20" s="384"/>
      <c r="WXJ20" s="384"/>
      <c r="WXK20" s="384"/>
      <c r="WXL20" s="384"/>
      <c r="WXM20" s="384"/>
      <c r="WXN20" s="384"/>
      <c r="WXO20" s="384"/>
      <c r="WXP20" s="384"/>
      <c r="WXQ20" s="384"/>
      <c r="WXR20" s="384"/>
      <c r="WXS20" s="384"/>
      <c r="WXT20" s="384"/>
      <c r="WXU20" s="384"/>
      <c r="WXV20" s="384"/>
      <c r="WXW20" s="384"/>
      <c r="WXX20" s="384"/>
      <c r="WXY20" s="384"/>
      <c r="WXZ20" s="384"/>
      <c r="WYA20" s="384"/>
      <c r="WYB20" s="384"/>
      <c r="WYC20" s="384"/>
      <c r="WYD20" s="384"/>
      <c r="WYE20" s="384"/>
      <c r="WYF20" s="384"/>
      <c r="WYG20" s="384"/>
      <c r="WYH20" s="384"/>
      <c r="WYI20" s="384"/>
      <c r="WYJ20" s="384"/>
      <c r="WYK20" s="384"/>
      <c r="WYL20" s="384"/>
      <c r="WYM20" s="384"/>
      <c r="WYN20" s="384"/>
      <c r="WYO20" s="384"/>
      <c r="WYP20" s="384"/>
      <c r="WYQ20" s="384"/>
      <c r="WYR20" s="384"/>
      <c r="WYS20" s="384"/>
      <c r="WYT20" s="384"/>
      <c r="WYU20" s="384"/>
      <c r="WYV20" s="384"/>
      <c r="WYW20" s="384"/>
      <c r="WYX20" s="384"/>
      <c r="WYY20" s="384"/>
      <c r="WYZ20" s="384"/>
      <c r="WZA20" s="384"/>
      <c r="WZB20" s="384"/>
      <c r="WZC20" s="384"/>
      <c r="WZD20" s="384"/>
      <c r="WZE20" s="384"/>
      <c r="WZF20" s="384"/>
      <c r="WZG20" s="384"/>
      <c r="WZH20" s="384"/>
      <c r="WZI20" s="384"/>
      <c r="WZJ20" s="384"/>
      <c r="WZK20" s="384"/>
      <c r="WZL20" s="384"/>
      <c r="WZM20" s="384"/>
      <c r="WZN20" s="384"/>
      <c r="WZO20" s="384"/>
      <c r="WZP20" s="384"/>
      <c r="WZQ20" s="384"/>
      <c r="WZR20" s="384"/>
      <c r="WZS20" s="384"/>
      <c r="WZT20" s="384"/>
      <c r="WZU20" s="384"/>
      <c r="WZV20" s="384"/>
      <c r="WZW20" s="384"/>
      <c r="WZX20" s="384"/>
      <c r="WZY20" s="384"/>
      <c r="WZZ20" s="384"/>
      <c r="XAA20" s="384"/>
      <c r="XAB20" s="384"/>
      <c r="XAC20" s="384"/>
      <c r="XAD20" s="384"/>
      <c r="XAE20" s="384"/>
      <c r="XAF20" s="384"/>
      <c r="XAG20" s="384"/>
      <c r="XAH20" s="384"/>
      <c r="XAI20" s="384"/>
      <c r="XAJ20" s="384"/>
      <c r="XAK20" s="384"/>
      <c r="XAL20" s="384"/>
      <c r="XAM20" s="384"/>
      <c r="XAN20" s="384"/>
      <c r="XAO20" s="384"/>
      <c r="XAP20" s="384"/>
      <c r="XAQ20" s="384"/>
      <c r="XAR20" s="384"/>
      <c r="XAS20" s="384"/>
      <c r="XAT20" s="384"/>
      <c r="XAU20" s="384"/>
      <c r="XAV20" s="384"/>
      <c r="XAW20" s="384"/>
      <c r="XAX20" s="384"/>
      <c r="XAY20" s="384"/>
      <c r="XAZ20" s="384"/>
      <c r="XBA20" s="384"/>
      <c r="XBB20" s="384"/>
      <c r="XBC20" s="384"/>
      <c r="XBD20" s="384"/>
      <c r="XBE20" s="384"/>
      <c r="XBF20" s="384"/>
      <c r="XBG20" s="384"/>
      <c r="XBH20" s="384"/>
      <c r="XBI20" s="384"/>
      <c r="XBJ20" s="384"/>
      <c r="XBK20" s="384"/>
      <c r="XBL20" s="384"/>
      <c r="XBM20" s="384"/>
      <c r="XBN20" s="384"/>
      <c r="XBO20" s="384"/>
      <c r="XBP20" s="384"/>
      <c r="XBQ20" s="384"/>
      <c r="XBR20" s="384"/>
      <c r="XBS20" s="384"/>
      <c r="XBT20" s="384"/>
      <c r="XBU20" s="384"/>
      <c r="XBV20" s="384"/>
      <c r="XBW20" s="384"/>
      <c r="XBX20" s="384"/>
      <c r="XBY20" s="384"/>
      <c r="XBZ20" s="384"/>
      <c r="XCA20" s="384"/>
      <c r="XCB20" s="384"/>
      <c r="XCC20" s="384"/>
      <c r="XCD20" s="384"/>
      <c r="XCE20" s="384"/>
      <c r="XCF20" s="384"/>
      <c r="XCG20" s="384"/>
      <c r="XCH20" s="384"/>
      <c r="XCI20" s="384"/>
      <c r="XCJ20" s="384"/>
      <c r="XCK20" s="384"/>
      <c r="XCL20" s="384"/>
      <c r="XCM20" s="384"/>
      <c r="XCN20" s="384"/>
      <c r="XCO20" s="384"/>
      <c r="XCP20" s="384"/>
      <c r="XCQ20" s="384"/>
      <c r="XCR20" s="384"/>
      <c r="XCS20" s="384"/>
      <c r="XCT20" s="384"/>
      <c r="XCU20" s="384"/>
      <c r="XCV20" s="384"/>
      <c r="XCW20" s="384"/>
      <c r="XCX20" s="384"/>
      <c r="XCY20" s="384"/>
      <c r="XCZ20" s="384"/>
      <c r="XDA20" s="384"/>
      <c r="XDB20" s="384"/>
      <c r="XDC20" s="384"/>
      <c r="XDD20" s="384"/>
      <c r="XDE20" s="384"/>
      <c r="XDF20" s="384"/>
      <c r="XDG20" s="384"/>
      <c r="XDH20" s="384"/>
      <c r="XDI20" s="384"/>
      <c r="XDJ20" s="384"/>
      <c r="XDK20" s="384"/>
      <c r="XDL20" s="384"/>
      <c r="XDM20" s="384"/>
      <c r="XDN20" s="384"/>
      <c r="XDO20" s="384"/>
      <c r="XDP20" s="384"/>
      <c r="XDQ20" s="384"/>
      <c r="XDR20" s="384"/>
      <c r="XDS20" s="384"/>
      <c r="XDT20" s="384"/>
      <c r="XDU20" s="384"/>
      <c r="XDV20" s="384"/>
      <c r="XDW20" s="384"/>
      <c r="XDX20" s="384"/>
      <c r="XDY20" s="384"/>
      <c r="XDZ20" s="384"/>
      <c r="XEA20" s="384"/>
      <c r="XEB20" s="384"/>
      <c r="XEC20" s="384"/>
      <c r="XED20" s="384"/>
      <c r="XEE20" s="384"/>
      <c r="XEF20" s="384"/>
      <c r="XEG20" s="384"/>
      <c r="XEH20" s="384"/>
      <c r="XEI20" s="384"/>
      <c r="XEJ20" s="384"/>
      <c r="XEK20" s="384"/>
      <c r="XEL20" s="384"/>
      <c r="XEM20" s="384"/>
      <c r="XEN20" s="384"/>
      <c r="XEO20" s="384"/>
      <c r="XEP20" s="384"/>
      <c r="XEQ20" s="384"/>
      <c r="XER20" s="384"/>
      <c r="XES20" s="384"/>
      <c r="XET20" s="384"/>
      <c r="XEU20" s="384"/>
    </row>
    <row r="21" spans="1:16375" ht="14.45" customHeight="1">
      <c r="A21" s="421" t="s">
        <v>68</v>
      </c>
      <c r="B21" s="377">
        <f>SUM(B22:B29)</f>
        <v>223256</v>
      </c>
      <c r="C21" s="377">
        <f>SUM(C22:C29)</f>
        <v>219006</v>
      </c>
      <c r="D21" s="379">
        <f t="shared" ref="D21:D24" si="5">(C21-B21)/B21*100</f>
        <v>-1.9036442469631276</v>
      </c>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row>
    <row r="22" spans="1:16375" ht="14.45" customHeight="1">
      <c r="A22" s="421" t="s">
        <v>69</v>
      </c>
      <c r="B22" s="427">
        <v>45706</v>
      </c>
      <c r="C22" s="378">
        <v>44751</v>
      </c>
      <c r="D22" s="379">
        <f t="shared" si="5"/>
        <v>-2.0894412112195333</v>
      </c>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row>
    <row r="23" spans="1:16375" ht="14.45" customHeight="1">
      <c r="A23" s="421" t="s">
        <v>70</v>
      </c>
      <c r="B23" s="427">
        <v>40451</v>
      </c>
      <c r="C23" s="378">
        <f>49696-8000</f>
        <v>41696</v>
      </c>
      <c r="D23" s="379">
        <f t="shared" si="5"/>
        <v>3.0777978294726953</v>
      </c>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row>
    <row r="24" spans="1:16375" ht="14.45" customHeight="1">
      <c r="A24" s="421" t="s">
        <v>71</v>
      </c>
      <c r="B24" s="427">
        <v>58652</v>
      </c>
      <c r="C24" s="378">
        <f>50409+8000</f>
        <v>58409</v>
      </c>
      <c r="D24" s="379">
        <f t="shared" si="5"/>
        <v>-0.41430812248516674</v>
      </c>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row>
    <row r="25" spans="1:16375" s="368" customFormat="1" ht="14.45" hidden="1" customHeight="1">
      <c r="A25" s="423" t="s">
        <v>72</v>
      </c>
      <c r="B25" s="428"/>
      <c r="C25" s="429"/>
      <c r="D25" s="38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c r="AH25" s="384"/>
      <c r="AI25" s="384"/>
      <c r="AJ25" s="384"/>
      <c r="AK25" s="384"/>
      <c r="AL25" s="384"/>
      <c r="AM25" s="384"/>
      <c r="AN25" s="384"/>
      <c r="AO25" s="384"/>
      <c r="AP25" s="384"/>
      <c r="AQ25" s="384"/>
      <c r="AR25" s="384"/>
      <c r="AS25" s="384"/>
      <c r="AT25" s="384"/>
      <c r="AU25" s="384"/>
      <c r="AV25" s="384"/>
      <c r="AW25" s="384"/>
      <c r="AX25" s="384"/>
      <c r="AY25" s="384"/>
      <c r="AZ25" s="384"/>
      <c r="BA25" s="384"/>
      <c r="BB25" s="384"/>
      <c r="BC25" s="384"/>
      <c r="BD25" s="384"/>
      <c r="BE25" s="384"/>
      <c r="BF25" s="384"/>
      <c r="BG25" s="384"/>
      <c r="BH25" s="384"/>
      <c r="BI25" s="384"/>
      <c r="BJ25" s="384"/>
      <c r="BK25" s="384"/>
      <c r="BL25" s="384"/>
      <c r="BM25" s="384"/>
      <c r="BN25" s="384"/>
      <c r="BO25" s="384"/>
      <c r="BP25" s="384"/>
      <c r="BQ25" s="384"/>
      <c r="BR25" s="384"/>
      <c r="BS25" s="384"/>
      <c r="BT25" s="384"/>
      <c r="BU25" s="384"/>
      <c r="BV25" s="384"/>
      <c r="BW25" s="384"/>
      <c r="BX25" s="384"/>
      <c r="BY25" s="384"/>
      <c r="BZ25" s="384"/>
      <c r="CA25" s="384"/>
      <c r="CB25" s="384"/>
      <c r="CC25" s="384"/>
      <c r="CD25" s="384"/>
      <c r="CE25" s="384"/>
      <c r="CF25" s="384"/>
      <c r="CG25" s="384"/>
      <c r="CH25" s="384"/>
      <c r="CI25" s="384"/>
      <c r="CJ25" s="384"/>
      <c r="CK25" s="384"/>
      <c r="CL25" s="384"/>
      <c r="CM25" s="384"/>
      <c r="CN25" s="384"/>
      <c r="CO25" s="384"/>
      <c r="CP25" s="384"/>
      <c r="CQ25" s="384"/>
      <c r="CR25" s="384"/>
      <c r="CS25" s="384"/>
      <c r="CT25" s="384"/>
      <c r="CU25" s="384"/>
      <c r="CV25" s="384"/>
      <c r="CW25" s="384"/>
      <c r="CX25" s="384"/>
      <c r="CY25" s="384"/>
      <c r="CZ25" s="384"/>
      <c r="DA25" s="384"/>
      <c r="DB25" s="384"/>
      <c r="DC25" s="384"/>
      <c r="DD25" s="384"/>
      <c r="DE25" s="384"/>
      <c r="DF25" s="384"/>
      <c r="DG25" s="384"/>
      <c r="DH25" s="384"/>
      <c r="DI25" s="384"/>
      <c r="DJ25" s="384"/>
      <c r="DK25" s="384"/>
      <c r="DL25" s="384"/>
      <c r="DM25" s="384"/>
      <c r="DN25" s="384"/>
      <c r="DO25" s="384"/>
      <c r="DP25" s="384"/>
      <c r="DQ25" s="384"/>
      <c r="DR25" s="384"/>
      <c r="DS25" s="384"/>
      <c r="DT25" s="384"/>
      <c r="DU25" s="384"/>
      <c r="DV25" s="384"/>
      <c r="DW25" s="384"/>
      <c r="DX25" s="384"/>
      <c r="DY25" s="384"/>
      <c r="DZ25" s="384"/>
      <c r="EA25" s="384"/>
      <c r="EB25" s="384"/>
      <c r="EC25" s="384"/>
      <c r="ED25" s="384"/>
      <c r="EE25" s="384"/>
      <c r="EF25" s="384"/>
      <c r="EG25" s="384"/>
      <c r="EH25" s="384"/>
      <c r="EI25" s="384"/>
      <c r="EJ25" s="384"/>
      <c r="EK25" s="384"/>
      <c r="EL25" s="384"/>
      <c r="EM25" s="384"/>
      <c r="EN25" s="384"/>
      <c r="EO25" s="384"/>
      <c r="EP25" s="384"/>
      <c r="EQ25" s="384"/>
      <c r="ER25" s="384"/>
      <c r="ES25" s="384"/>
      <c r="ET25" s="384"/>
      <c r="EU25" s="384"/>
      <c r="EV25" s="384"/>
      <c r="EW25" s="384"/>
      <c r="EX25" s="384"/>
      <c r="EY25" s="384"/>
      <c r="EZ25" s="384"/>
      <c r="FA25" s="384"/>
      <c r="FB25" s="384"/>
      <c r="FC25" s="384"/>
      <c r="FD25" s="384"/>
      <c r="FE25" s="384"/>
      <c r="FF25" s="384"/>
      <c r="FG25" s="384"/>
      <c r="FH25" s="384"/>
      <c r="FI25" s="384"/>
      <c r="FJ25" s="384"/>
      <c r="FK25" s="384"/>
      <c r="FL25" s="384"/>
      <c r="FM25" s="384"/>
      <c r="FN25" s="384"/>
      <c r="FO25" s="384"/>
      <c r="FP25" s="384"/>
      <c r="FQ25" s="384"/>
      <c r="FR25" s="384"/>
      <c r="FS25" s="384"/>
      <c r="FT25" s="384"/>
      <c r="FU25" s="384"/>
      <c r="FV25" s="384"/>
      <c r="FW25" s="384"/>
      <c r="FX25" s="384"/>
      <c r="FY25" s="384"/>
      <c r="FZ25" s="384"/>
      <c r="GA25" s="384"/>
      <c r="GB25" s="384"/>
      <c r="GC25" s="384"/>
      <c r="GD25" s="384"/>
      <c r="GE25" s="384"/>
      <c r="GF25" s="384"/>
      <c r="GG25" s="384"/>
      <c r="GH25" s="384"/>
      <c r="GI25" s="384"/>
      <c r="GJ25" s="384"/>
      <c r="GK25" s="384"/>
      <c r="GL25" s="384"/>
      <c r="GM25" s="384"/>
      <c r="GN25" s="384"/>
      <c r="GO25" s="384"/>
      <c r="GP25" s="384"/>
      <c r="GQ25" s="384"/>
      <c r="GR25" s="384"/>
      <c r="GS25" s="384"/>
      <c r="GT25" s="384"/>
      <c r="GU25" s="384"/>
      <c r="GV25" s="384"/>
      <c r="GW25" s="384"/>
      <c r="GX25" s="384"/>
      <c r="GY25" s="384"/>
      <c r="GZ25" s="384"/>
      <c r="HA25" s="384"/>
      <c r="HB25" s="384"/>
      <c r="HC25" s="384"/>
      <c r="HD25" s="384"/>
      <c r="HE25" s="384"/>
      <c r="HF25" s="384"/>
      <c r="HG25" s="384"/>
      <c r="HH25" s="384"/>
      <c r="HI25" s="384"/>
      <c r="HJ25" s="384"/>
      <c r="HK25" s="384"/>
      <c r="HL25" s="384"/>
      <c r="HM25" s="384"/>
      <c r="HN25" s="384"/>
      <c r="HO25" s="384"/>
      <c r="HP25" s="384"/>
      <c r="HQ25" s="384"/>
      <c r="HR25" s="384"/>
      <c r="HS25" s="384"/>
      <c r="HT25" s="384"/>
      <c r="HU25" s="384"/>
      <c r="HV25" s="384"/>
      <c r="HW25" s="384"/>
      <c r="HX25" s="384"/>
      <c r="HY25" s="384"/>
      <c r="HZ25" s="384"/>
      <c r="IA25" s="384"/>
      <c r="IB25" s="384"/>
      <c r="IC25" s="384"/>
      <c r="ID25" s="384"/>
      <c r="IE25" s="384"/>
      <c r="IF25" s="384"/>
      <c r="IG25" s="384"/>
      <c r="IH25" s="384"/>
      <c r="II25" s="384"/>
      <c r="IJ25" s="384"/>
      <c r="IK25" s="384"/>
      <c r="IL25" s="384"/>
      <c r="IM25" s="384"/>
      <c r="IN25" s="384"/>
      <c r="IO25" s="384"/>
      <c r="IP25" s="384"/>
      <c r="IQ25" s="384"/>
      <c r="IR25" s="384"/>
      <c r="IS25" s="384"/>
      <c r="IT25" s="384"/>
      <c r="IU25" s="384"/>
      <c r="IV25" s="384"/>
      <c r="IW25" s="384"/>
      <c r="IX25" s="384"/>
      <c r="IY25" s="384"/>
      <c r="IZ25" s="384"/>
      <c r="JA25" s="384"/>
      <c r="JB25" s="384"/>
      <c r="JC25" s="384"/>
      <c r="JD25" s="384"/>
      <c r="JE25" s="384"/>
      <c r="JF25" s="384"/>
      <c r="JG25" s="384"/>
      <c r="JH25" s="384"/>
      <c r="JI25" s="384"/>
      <c r="JJ25" s="384"/>
      <c r="JK25" s="384"/>
      <c r="JL25" s="384"/>
      <c r="JM25" s="384"/>
      <c r="JN25" s="384"/>
      <c r="JO25" s="384"/>
      <c r="JP25" s="384"/>
      <c r="JQ25" s="384"/>
      <c r="JR25" s="384"/>
      <c r="JS25" s="384"/>
      <c r="JT25" s="384"/>
      <c r="JU25" s="384"/>
      <c r="JV25" s="384"/>
      <c r="JW25" s="384"/>
      <c r="JX25" s="384"/>
      <c r="JY25" s="384"/>
      <c r="JZ25" s="384"/>
      <c r="KA25" s="384"/>
      <c r="KB25" s="384"/>
      <c r="KC25" s="384"/>
      <c r="KD25" s="384"/>
      <c r="KE25" s="384"/>
      <c r="KF25" s="384"/>
      <c r="KG25" s="384"/>
      <c r="KH25" s="384"/>
      <c r="KI25" s="384"/>
      <c r="KJ25" s="384"/>
      <c r="KK25" s="384"/>
      <c r="KL25" s="384"/>
      <c r="KM25" s="384"/>
      <c r="KN25" s="384"/>
      <c r="KO25" s="384"/>
      <c r="KP25" s="384"/>
      <c r="KQ25" s="384"/>
      <c r="KR25" s="384"/>
      <c r="KS25" s="384"/>
      <c r="KT25" s="384"/>
      <c r="KU25" s="384"/>
      <c r="KV25" s="384"/>
      <c r="KW25" s="384"/>
      <c r="KX25" s="384"/>
      <c r="KY25" s="384"/>
      <c r="KZ25" s="384"/>
      <c r="LA25" s="384"/>
      <c r="LB25" s="384"/>
      <c r="LC25" s="384"/>
      <c r="LD25" s="384"/>
      <c r="LE25" s="384"/>
      <c r="LF25" s="384"/>
      <c r="LG25" s="384"/>
      <c r="LH25" s="384"/>
      <c r="LI25" s="384"/>
      <c r="LJ25" s="384"/>
      <c r="LK25" s="384"/>
      <c r="LL25" s="384"/>
      <c r="LM25" s="384"/>
      <c r="LN25" s="384"/>
      <c r="LO25" s="384"/>
      <c r="LP25" s="384"/>
      <c r="LQ25" s="384"/>
      <c r="LR25" s="384"/>
      <c r="LS25" s="384"/>
      <c r="LT25" s="384"/>
      <c r="LU25" s="384"/>
      <c r="LV25" s="384"/>
      <c r="LW25" s="384"/>
      <c r="LX25" s="384"/>
      <c r="LY25" s="384"/>
      <c r="LZ25" s="384"/>
      <c r="MA25" s="384"/>
      <c r="MB25" s="384"/>
      <c r="MC25" s="384"/>
      <c r="MD25" s="384"/>
      <c r="ME25" s="384"/>
      <c r="MF25" s="384"/>
      <c r="MG25" s="384"/>
      <c r="MH25" s="384"/>
      <c r="MI25" s="384"/>
      <c r="MJ25" s="384"/>
      <c r="MK25" s="384"/>
      <c r="ML25" s="384"/>
      <c r="MM25" s="384"/>
      <c r="MN25" s="384"/>
      <c r="MO25" s="384"/>
      <c r="MP25" s="384"/>
      <c r="MQ25" s="384"/>
      <c r="MR25" s="384"/>
      <c r="MS25" s="384"/>
      <c r="MT25" s="384"/>
      <c r="MU25" s="384"/>
      <c r="MV25" s="384"/>
      <c r="MW25" s="384"/>
      <c r="MX25" s="384"/>
      <c r="MY25" s="384"/>
      <c r="MZ25" s="384"/>
      <c r="NA25" s="384"/>
      <c r="NB25" s="384"/>
      <c r="NC25" s="384"/>
      <c r="ND25" s="384"/>
      <c r="NE25" s="384"/>
      <c r="NF25" s="384"/>
      <c r="NG25" s="384"/>
      <c r="NH25" s="384"/>
      <c r="NI25" s="384"/>
      <c r="NJ25" s="384"/>
      <c r="NK25" s="384"/>
      <c r="NL25" s="384"/>
      <c r="NM25" s="384"/>
      <c r="NN25" s="384"/>
      <c r="NO25" s="384"/>
      <c r="NP25" s="384"/>
      <c r="NQ25" s="384"/>
      <c r="NR25" s="384"/>
      <c r="NS25" s="384"/>
      <c r="NT25" s="384"/>
      <c r="NU25" s="384"/>
      <c r="NV25" s="384"/>
      <c r="NW25" s="384"/>
      <c r="NX25" s="384"/>
      <c r="NY25" s="384"/>
      <c r="NZ25" s="384"/>
      <c r="OA25" s="384"/>
      <c r="OB25" s="384"/>
      <c r="OC25" s="384"/>
      <c r="OD25" s="384"/>
      <c r="OE25" s="384"/>
      <c r="OF25" s="384"/>
      <c r="OG25" s="384"/>
      <c r="OH25" s="384"/>
      <c r="OI25" s="384"/>
      <c r="OJ25" s="384"/>
      <c r="OK25" s="384"/>
      <c r="OL25" s="384"/>
      <c r="OM25" s="384"/>
      <c r="ON25" s="384"/>
      <c r="OO25" s="384"/>
      <c r="OP25" s="384"/>
      <c r="OQ25" s="384"/>
      <c r="OR25" s="384"/>
      <c r="OS25" s="384"/>
      <c r="OT25" s="384"/>
      <c r="OU25" s="384"/>
      <c r="OV25" s="384"/>
      <c r="OW25" s="384"/>
      <c r="OX25" s="384"/>
      <c r="OY25" s="384"/>
      <c r="OZ25" s="384"/>
      <c r="PA25" s="384"/>
      <c r="PB25" s="384"/>
      <c r="PC25" s="384"/>
      <c r="PD25" s="384"/>
      <c r="PE25" s="384"/>
      <c r="PF25" s="384"/>
      <c r="PG25" s="384"/>
      <c r="PH25" s="384"/>
      <c r="PI25" s="384"/>
      <c r="PJ25" s="384"/>
      <c r="PK25" s="384"/>
      <c r="PL25" s="384"/>
      <c r="PM25" s="384"/>
      <c r="PN25" s="384"/>
      <c r="PO25" s="384"/>
      <c r="PP25" s="384"/>
      <c r="PQ25" s="384"/>
      <c r="PR25" s="384"/>
      <c r="PS25" s="384"/>
      <c r="PT25" s="384"/>
      <c r="PU25" s="384"/>
      <c r="PV25" s="384"/>
      <c r="PW25" s="384"/>
      <c r="PX25" s="384"/>
      <c r="PY25" s="384"/>
      <c r="PZ25" s="384"/>
      <c r="QA25" s="384"/>
      <c r="QB25" s="384"/>
      <c r="QC25" s="384"/>
      <c r="QD25" s="384"/>
      <c r="QE25" s="384"/>
      <c r="QF25" s="384"/>
      <c r="QG25" s="384"/>
      <c r="QH25" s="384"/>
      <c r="QI25" s="384"/>
      <c r="QJ25" s="384"/>
      <c r="QK25" s="384"/>
      <c r="QL25" s="384"/>
      <c r="QM25" s="384"/>
      <c r="QN25" s="384"/>
      <c r="QO25" s="384"/>
      <c r="QP25" s="384"/>
      <c r="QQ25" s="384"/>
      <c r="QR25" s="384"/>
      <c r="QS25" s="384"/>
      <c r="QT25" s="384"/>
      <c r="QU25" s="384"/>
      <c r="QV25" s="384"/>
      <c r="QW25" s="384"/>
      <c r="QX25" s="384"/>
      <c r="QY25" s="384"/>
      <c r="QZ25" s="384"/>
      <c r="RA25" s="384"/>
      <c r="RB25" s="384"/>
      <c r="RC25" s="384"/>
      <c r="RD25" s="384"/>
      <c r="RE25" s="384"/>
      <c r="RF25" s="384"/>
      <c r="RG25" s="384"/>
      <c r="RH25" s="384"/>
      <c r="RI25" s="384"/>
      <c r="RJ25" s="384"/>
      <c r="RK25" s="384"/>
      <c r="RL25" s="384"/>
      <c r="RM25" s="384"/>
      <c r="RN25" s="384"/>
      <c r="RO25" s="384"/>
      <c r="RP25" s="384"/>
      <c r="RQ25" s="384"/>
      <c r="RR25" s="384"/>
      <c r="RS25" s="384"/>
      <c r="RT25" s="384"/>
      <c r="RU25" s="384"/>
      <c r="RV25" s="384"/>
      <c r="RW25" s="384"/>
      <c r="RX25" s="384"/>
      <c r="RY25" s="384"/>
      <c r="RZ25" s="384"/>
      <c r="SA25" s="384"/>
      <c r="SB25" s="384"/>
      <c r="SC25" s="384"/>
      <c r="SD25" s="384"/>
      <c r="SE25" s="384"/>
      <c r="SF25" s="384"/>
      <c r="SG25" s="384"/>
      <c r="SH25" s="384"/>
      <c r="SI25" s="384"/>
      <c r="SJ25" s="384"/>
      <c r="SK25" s="384"/>
      <c r="SL25" s="384"/>
      <c r="SM25" s="384"/>
      <c r="SN25" s="384"/>
      <c r="SO25" s="384"/>
      <c r="SP25" s="384"/>
      <c r="SQ25" s="384"/>
      <c r="SR25" s="384"/>
      <c r="SS25" s="384"/>
      <c r="ST25" s="384"/>
      <c r="SU25" s="384"/>
      <c r="SV25" s="384"/>
      <c r="SW25" s="384"/>
      <c r="SX25" s="384"/>
      <c r="SY25" s="384"/>
      <c r="SZ25" s="384"/>
      <c r="TA25" s="384"/>
      <c r="TB25" s="384"/>
      <c r="TC25" s="384"/>
      <c r="TD25" s="384"/>
      <c r="TE25" s="384"/>
      <c r="TF25" s="384"/>
      <c r="TG25" s="384"/>
      <c r="TH25" s="384"/>
      <c r="TI25" s="384"/>
      <c r="TJ25" s="384"/>
      <c r="TK25" s="384"/>
      <c r="TL25" s="384"/>
      <c r="TM25" s="384"/>
      <c r="TN25" s="384"/>
      <c r="TO25" s="384"/>
      <c r="TP25" s="384"/>
      <c r="TQ25" s="384"/>
      <c r="TR25" s="384"/>
      <c r="TS25" s="384"/>
      <c r="TT25" s="384"/>
      <c r="TU25" s="384"/>
      <c r="TV25" s="384"/>
      <c r="TW25" s="384"/>
      <c r="TX25" s="384"/>
      <c r="TY25" s="384"/>
      <c r="TZ25" s="384"/>
      <c r="UA25" s="384"/>
      <c r="UB25" s="384"/>
      <c r="UC25" s="384"/>
      <c r="UD25" s="384"/>
      <c r="UE25" s="384"/>
      <c r="UF25" s="384"/>
      <c r="UG25" s="384"/>
      <c r="UH25" s="384"/>
      <c r="UI25" s="384"/>
      <c r="UJ25" s="384"/>
      <c r="UK25" s="384"/>
      <c r="UL25" s="384"/>
      <c r="UM25" s="384"/>
      <c r="UN25" s="384"/>
      <c r="UO25" s="384"/>
      <c r="UP25" s="384"/>
      <c r="UQ25" s="384"/>
      <c r="UR25" s="384"/>
      <c r="US25" s="384"/>
      <c r="UT25" s="384"/>
      <c r="UU25" s="384"/>
      <c r="UV25" s="384"/>
      <c r="UW25" s="384"/>
      <c r="UX25" s="384"/>
      <c r="UY25" s="384"/>
      <c r="UZ25" s="384"/>
      <c r="VA25" s="384"/>
      <c r="VB25" s="384"/>
      <c r="VC25" s="384"/>
      <c r="VD25" s="384"/>
      <c r="VE25" s="384"/>
      <c r="VF25" s="384"/>
      <c r="VG25" s="384"/>
      <c r="VH25" s="384"/>
      <c r="VI25" s="384"/>
      <c r="VJ25" s="384"/>
      <c r="VK25" s="384"/>
      <c r="VL25" s="384"/>
      <c r="VM25" s="384"/>
      <c r="VN25" s="384"/>
      <c r="VO25" s="384"/>
      <c r="VP25" s="384"/>
      <c r="VQ25" s="384"/>
      <c r="VR25" s="384"/>
      <c r="VS25" s="384"/>
      <c r="VT25" s="384"/>
      <c r="VU25" s="384"/>
      <c r="VV25" s="384"/>
      <c r="VW25" s="384"/>
      <c r="VX25" s="384"/>
      <c r="VY25" s="384"/>
      <c r="VZ25" s="384"/>
      <c r="WA25" s="384"/>
      <c r="WB25" s="384"/>
      <c r="WC25" s="384"/>
      <c r="WD25" s="384"/>
      <c r="WE25" s="384"/>
      <c r="WF25" s="384"/>
      <c r="WG25" s="384"/>
      <c r="WH25" s="384"/>
      <c r="WI25" s="384"/>
      <c r="WJ25" s="384"/>
      <c r="WK25" s="384"/>
      <c r="WL25" s="384"/>
      <c r="WM25" s="384"/>
      <c r="WN25" s="384"/>
      <c r="WO25" s="384"/>
      <c r="WP25" s="384"/>
      <c r="WQ25" s="384"/>
      <c r="WR25" s="384"/>
      <c r="WS25" s="384"/>
      <c r="WT25" s="384"/>
      <c r="WU25" s="384"/>
      <c r="WV25" s="384"/>
      <c r="WW25" s="384"/>
      <c r="WX25" s="384"/>
      <c r="WY25" s="384"/>
      <c r="WZ25" s="384"/>
      <c r="XA25" s="384"/>
      <c r="XB25" s="384"/>
      <c r="XC25" s="384"/>
      <c r="XD25" s="384"/>
      <c r="XE25" s="384"/>
      <c r="XF25" s="384"/>
      <c r="XG25" s="384"/>
      <c r="XH25" s="384"/>
      <c r="XI25" s="384"/>
      <c r="XJ25" s="384"/>
      <c r="XK25" s="384"/>
      <c r="XL25" s="384"/>
      <c r="XM25" s="384"/>
      <c r="XN25" s="384"/>
      <c r="XO25" s="384"/>
      <c r="XP25" s="384"/>
      <c r="XQ25" s="384"/>
      <c r="XR25" s="384"/>
      <c r="XS25" s="384"/>
      <c r="XT25" s="384"/>
      <c r="XU25" s="384"/>
      <c r="XV25" s="384"/>
      <c r="XW25" s="384"/>
      <c r="XX25" s="384"/>
      <c r="XY25" s="384"/>
      <c r="XZ25" s="384"/>
      <c r="YA25" s="384"/>
      <c r="YB25" s="384"/>
      <c r="YC25" s="384"/>
      <c r="YD25" s="384"/>
      <c r="YE25" s="384"/>
      <c r="YF25" s="384"/>
      <c r="YG25" s="384"/>
      <c r="YH25" s="384"/>
      <c r="YI25" s="384"/>
      <c r="YJ25" s="384"/>
      <c r="YK25" s="384"/>
      <c r="YL25" s="384"/>
      <c r="YM25" s="384"/>
      <c r="YN25" s="384"/>
      <c r="YO25" s="384"/>
      <c r="YP25" s="384"/>
      <c r="YQ25" s="384"/>
      <c r="YR25" s="384"/>
      <c r="YS25" s="384"/>
      <c r="YT25" s="384"/>
      <c r="YU25" s="384"/>
      <c r="YV25" s="384"/>
      <c r="YW25" s="384"/>
      <c r="YX25" s="384"/>
      <c r="YY25" s="384"/>
      <c r="YZ25" s="384"/>
      <c r="ZA25" s="384"/>
      <c r="ZB25" s="384"/>
      <c r="ZC25" s="384"/>
      <c r="ZD25" s="384"/>
      <c r="ZE25" s="384"/>
      <c r="ZF25" s="384"/>
      <c r="ZG25" s="384"/>
      <c r="ZH25" s="384"/>
      <c r="ZI25" s="384"/>
      <c r="ZJ25" s="384"/>
      <c r="ZK25" s="384"/>
      <c r="ZL25" s="384"/>
      <c r="ZM25" s="384"/>
      <c r="ZN25" s="384"/>
      <c r="ZO25" s="384"/>
      <c r="ZP25" s="384"/>
      <c r="ZQ25" s="384"/>
      <c r="ZR25" s="384"/>
      <c r="ZS25" s="384"/>
      <c r="ZT25" s="384"/>
      <c r="ZU25" s="384"/>
      <c r="ZV25" s="384"/>
      <c r="ZW25" s="384"/>
      <c r="ZX25" s="384"/>
      <c r="ZY25" s="384"/>
      <c r="ZZ25" s="384"/>
      <c r="AAA25" s="384"/>
      <c r="AAB25" s="384"/>
      <c r="AAC25" s="384"/>
      <c r="AAD25" s="384"/>
      <c r="AAE25" s="384"/>
      <c r="AAF25" s="384"/>
      <c r="AAG25" s="384"/>
      <c r="AAH25" s="384"/>
      <c r="AAI25" s="384"/>
      <c r="AAJ25" s="384"/>
      <c r="AAK25" s="384"/>
      <c r="AAL25" s="384"/>
      <c r="AAM25" s="384"/>
      <c r="AAN25" s="384"/>
      <c r="AAO25" s="384"/>
      <c r="AAP25" s="384"/>
      <c r="AAQ25" s="384"/>
      <c r="AAR25" s="384"/>
      <c r="AAS25" s="384"/>
      <c r="AAT25" s="384"/>
      <c r="AAU25" s="384"/>
      <c r="AAV25" s="384"/>
      <c r="AAW25" s="384"/>
      <c r="AAX25" s="384"/>
      <c r="AAY25" s="384"/>
      <c r="AAZ25" s="384"/>
      <c r="ABA25" s="384"/>
      <c r="ABB25" s="384"/>
      <c r="ABC25" s="384"/>
      <c r="ABD25" s="384"/>
      <c r="ABE25" s="384"/>
      <c r="ABF25" s="384"/>
      <c r="ABG25" s="384"/>
      <c r="ABH25" s="384"/>
      <c r="ABI25" s="384"/>
      <c r="ABJ25" s="384"/>
      <c r="ABK25" s="384"/>
      <c r="ABL25" s="384"/>
      <c r="ABM25" s="384"/>
      <c r="ABN25" s="384"/>
      <c r="ABO25" s="384"/>
      <c r="ABP25" s="384"/>
      <c r="ABQ25" s="384"/>
      <c r="ABR25" s="384"/>
      <c r="ABS25" s="384"/>
      <c r="ABT25" s="384"/>
      <c r="ABU25" s="384"/>
      <c r="ABV25" s="384"/>
      <c r="ABW25" s="384"/>
      <c r="ABX25" s="384"/>
      <c r="ABY25" s="384"/>
      <c r="ABZ25" s="384"/>
      <c r="ACA25" s="384"/>
      <c r="ACB25" s="384"/>
      <c r="ACC25" s="384"/>
      <c r="ACD25" s="384"/>
      <c r="ACE25" s="384"/>
      <c r="ACF25" s="384"/>
      <c r="ACG25" s="384"/>
      <c r="ACH25" s="384"/>
      <c r="ACI25" s="384"/>
      <c r="ACJ25" s="384"/>
      <c r="ACK25" s="384"/>
      <c r="ACL25" s="384"/>
      <c r="ACM25" s="384"/>
      <c r="ACN25" s="384"/>
      <c r="ACO25" s="384"/>
      <c r="ACP25" s="384"/>
      <c r="ACQ25" s="384"/>
      <c r="ACR25" s="384"/>
      <c r="ACS25" s="384"/>
      <c r="ACT25" s="384"/>
      <c r="ACU25" s="384"/>
      <c r="ACV25" s="384"/>
      <c r="ACW25" s="384"/>
      <c r="ACX25" s="384"/>
      <c r="ACY25" s="384"/>
      <c r="ACZ25" s="384"/>
      <c r="ADA25" s="384"/>
      <c r="ADB25" s="384"/>
      <c r="ADC25" s="384"/>
      <c r="ADD25" s="384"/>
      <c r="ADE25" s="384"/>
      <c r="ADF25" s="384"/>
      <c r="ADG25" s="384"/>
      <c r="ADH25" s="384"/>
      <c r="ADI25" s="384"/>
      <c r="ADJ25" s="384"/>
      <c r="ADK25" s="384"/>
      <c r="ADL25" s="384"/>
      <c r="ADM25" s="384"/>
      <c r="ADN25" s="384"/>
      <c r="ADO25" s="384"/>
      <c r="ADP25" s="384"/>
      <c r="ADQ25" s="384"/>
      <c r="ADR25" s="384"/>
      <c r="ADS25" s="384"/>
      <c r="ADT25" s="384"/>
      <c r="ADU25" s="384"/>
      <c r="ADV25" s="384"/>
      <c r="ADW25" s="384"/>
      <c r="ADX25" s="384"/>
      <c r="ADY25" s="384"/>
      <c r="ADZ25" s="384"/>
      <c r="AEA25" s="384"/>
      <c r="AEB25" s="384"/>
      <c r="AEC25" s="384"/>
      <c r="AED25" s="384"/>
      <c r="AEE25" s="384"/>
      <c r="AEF25" s="384"/>
      <c r="AEG25" s="384"/>
      <c r="AEH25" s="384"/>
      <c r="AEI25" s="384"/>
      <c r="AEJ25" s="384"/>
      <c r="AEK25" s="384"/>
      <c r="AEL25" s="384"/>
      <c r="AEM25" s="384"/>
      <c r="AEN25" s="384"/>
      <c r="AEO25" s="384"/>
      <c r="AEP25" s="384"/>
      <c r="AEQ25" s="384"/>
      <c r="AER25" s="384"/>
      <c r="AES25" s="384"/>
      <c r="AET25" s="384"/>
      <c r="AEU25" s="384"/>
      <c r="AEV25" s="384"/>
      <c r="AEW25" s="384"/>
      <c r="AEX25" s="384"/>
      <c r="AEY25" s="384"/>
      <c r="AEZ25" s="384"/>
      <c r="AFA25" s="384"/>
      <c r="AFB25" s="384"/>
      <c r="AFC25" s="384"/>
      <c r="AFD25" s="384"/>
      <c r="AFE25" s="384"/>
      <c r="AFF25" s="384"/>
      <c r="AFG25" s="384"/>
      <c r="AFH25" s="384"/>
      <c r="AFI25" s="384"/>
      <c r="AFJ25" s="384"/>
      <c r="AFK25" s="384"/>
      <c r="AFL25" s="384"/>
      <c r="AFM25" s="384"/>
      <c r="AFN25" s="384"/>
      <c r="AFO25" s="384"/>
      <c r="AFP25" s="384"/>
      <c r="AFQ25" s="384"/>
      <c r="AFR25" s="384"/>
      <c r="AFS25" s="384"/>
      <c r="AFT25" s="384"/>
      <c r="AFU25" s="384"/>
      <c r="AFV25" s="384"/>
      <c r="AFW25" s="384"/>
      <c r="AFX25" s="384"/>
      <c r="AFY25" s="384"/>
      <c r="AFZ25" s="384"/>
      <c r="AGA25" s="384"/>
      <c r="AGB25" s="384"/>
      <c r="AGC25" s="384"/>
      <c r="AGD25" s="384"/>
      <c r="AGE25" s="384"/>
      <c r="AGF25" s="384"/>
      <c r="AGG25" s="384"/>
      <c r="AGH25" s="384"/>
      <c r="AGI25" s="384"/>
      <c r="AGJ25" s="384"/>
      <c r="AGK25" s="384"/>
      <c r="AGL25" s="384"/>
      <c r="AGM25" s="384"/>
      <c r="AGN25" s="384"/>
      <c r="AGO25" s="384"/>
      <c r="AGP25" s="384"/>
      <c r="AGQ25" s="384"/>
      <c r="AGR25" s="384"/>
      <c r="AGS25" s="384"/>
      <c r="AGT25" s="384"/>
      <c r="AGU25" s="384"/>
      <c r="AGV25" s="384"/>
      <c r="AGW25" s="384"/>
      <c r="AGX25" s="384"/>
      <c r="AGY25" s="384"/>
      <c r="AGZ25" s="384"/>
      <c r="AHA25" s="384"/>
      <c r="AHB25" s="384"/>
      <c r="AHC25" s="384"/>
      <c r="AHD25" s="384"/>
      <c r="AHE25" s="384"/>
      <c r="AHF25" s="384"/>
      <c r="AHG25" s="384"/>
      <c r="AHH25" s="384"/>
      <c r="AHI25" s="384"/>
      <c r="AHJ25" s="384"/>
      <c r="AHK25" s="384"/>
      <c r="AHL25" s="384"/>
      <c r="AHM25" s="384"/>
      <c r="AHN25" s="384"/>
      <c r="AHO25" s="384"/>
      <c r="AHP25" s="384"/>
      <c r="AHQ25" s="384"/>
      <c r="AHR25" s="384"/>
      <c r="AHS25" s="384"/>
      <c r="AHT25" s="384"/>
      <c r="AHU25" s="384"/>
      <c r="AHV25" s="384"/>
      <c r="AHW25" s="384"/>
      <c r="AHX25" s="384"/>
      <c r="AHY25" s="384"/>
      <c r="AHZ25" s="384"/>
      <c r="AIA25" s="384"/>
      <c r="AIB25" s="384"/>
      <c r="AIC25" s="384"/>
      <c r="AID25" s="384"/>
      <c r="AIE25" s="384"/>
      <c r="AIF25" s="384"/>
      <c r="AIG25" s="384"/>
      <c r="AIH25" s="384"/>
      <c r="AII25" s="384"/>
      <c r="AIJ25" s="384"/>
      <c r="AIK25" s="384"/>
      <c r="AIL25" s="384"/>
      <c r="AIM25" s="384"/>
      <c r="AIN25" s="384"/>
      <c r="AIO25" s="384"/>
      <c r="AIP25" s="384"/>
      <c r="AIQ25" s="384"/>
      <c r="AIR25" s="384"/>
      <c r="AIS25" s="384"/>
      <c r="AIT25" s="384"/>
      <c r="AIU25" s="384"/>
      <c r="AIV25" s="384"/>
      <c r="AIW25" s="384"/>
      <c r="AIX25" s="384"/>
      <c r="AIY25" s="384"/>
      <c r="AIZ25" s="384"/>
      <c r="AJA25" s="384"/>
      <c r="AJB25" s="384"/>
      <c r="AJC25" s="384"/>
      <c r="AJD25" s="384"/>
      <c r="AJE25" s="384"/>
      <c r="AJF25" s="384"/>
      <c r="AJG25" s="384"/>
      <c r="AJH25" s="384"/>
      <c r="AJI25" s="384"/>
      <c r="AJJ25" s="384"/>
      <c r="AJK25" s="384"/>
      <c r="AJL25" s="384"/>
      <c r="AJM25" s="384"/>
      <c r="AJN25" s="384"/>
      <c r="AJO25" s="384"/>
      <c r="AJP25" s="384"/>
      <c r="AJQ25" s="384"/>
      <c r="AJR25" s="384"/>
      <c r="AJS25" s="384"/>
      <c r="AJT25" s="384"/>
      <c r="AJU25" s="384"/>
      <c r="AJV25" s="384"/>
      <c r="AJW25" s="384"/>
      <c r="AJX25" s="384"/>
      <c r="AJY25" s="384"/>
      <c r="AJZ25" s="384"/>
      <c r="AKA25" s="384"/>
      <c r="AKB25" s="384"/>
      <c r="AKC25" s="384"/>
      <c r="AKD25" s="384"/>
      <c r="AKE25" s="384"/>
      <c r="AKF25" s="384"/>
      <c r="AKG25" s="384"/>
      <c r="AKH25" s="384"/>
      <c r="AKI25" s="384"/>
      <c r="AKJ25" s="384"/>
      <c r="AKK25" s="384"/>
      <c r="AKL25" s="384"/>
      <c r="AKM25" s="384"/>
      <c r="AKN25" s="384"/>
      <c r="AKO25" s="384"/>
      <c r="AKP25" s="384"/>
      <c r="AKQ25" s="384"/>
      <c r="AKR25" s="384"/>
      <c r="AKS25" s="384"/>
      <c r="AKT25" s="384"/>
      <c r="AKU25" s="384"/>
      <c r="AKV25" s="384"/>
      <c r="AKW25" s="384"/>
      <c r="AKX25" s="384"/>
      <c r="AKY25" s="384"/>
      <c r="AKZ25" s="384"/>
      <c r="ALA25" s="384"/>
      <c r="ALB25" s="384"/>
      <c r="ALC25" s="384"/>
      <c r="ALD25" s="384"/>
      <c r="ALE25" s="384"/>
      <c r="ALF25" s="384"/>
      <c r="ALG25" s="384"/>
      <c r="ALH25" s="384"/>
      <c r="ALI25" s="384"/>
      <c r="ALJ25" s="384"/>
      <c r="ALK25" s="384"/>
      <c r="ALL25" s="384"/>
      <c r="ALM25" s="384"/>
      <c r="ALN25" s="384"/>
      <c r="ALO25" s="384"/>
      <c r="ALP25" s="384"/>
      <c r="ALQ25" s="384"/>
      <c r="ALR25" s="384"/>
      <c r="ALS25" s="384"/>
      <c r="ALT25" s="384"/>
      <c r="ALU25" s="384"/>
      <c r="ALV25" s="384"/>
      <c r="ALW25" s="384"/>
      <c r="ALX25" s="384"/>
      <c r="ALY25" s="384"/>
      <c r="ALZ25" s="384"/>
      <c r="AMA25" s="384"/>
      <c r="AMB25" s="384"/>
      <c r="AMC25" s="384"/>
      <c r="AMD25" s="384"/>
      <c r="AME25" s="384"/>
      <c r="AMF25" s="384"/>
      <c r="AMG25" s="384"/>
      <c r="AMH25" s="384"/>
      <c r="AMI25" s="384"/>
      <c r="AMJ25" s="384"/>
      <c r="AMK25" s="384"/>
      <c r="AML25" s="384"/>
      <c r="AMM25" s="384"/>
      <c r="AMN25" s="384"/>
      <c r="AMO25" s="384"/>
      <c r="AMP25" s="384"/>
      <c r="AMQ25" s="384"/>
      <c r="AMR25" s="384"/>
      <c r="AMS25" s="384"/>
      <c r="AMT25" s="384"/>
      <c r="AMU25" s="384"/>
      <c r="AMV25" s="384"/>
      <c r="AMW25" s="384"/>
      <c r="AMX25" s="384"/>
      <c r="AMY25" s="384"/>
      <c r="AMZ25" s="384"/>
      <c r="ANA25" s="384"/>
      <c r="ANB25" s="384"/>
      <c r="ANC25" s="384"/>
      <c r="AND25" s="384"/>
      <c r="ANE25" s="384"/>
      <c r="ANF25" s="384"/>
      <c r="ANG25" s="384"/>
      <c r="ANH25" s="384"/>
      <c r="ANI25" s="384"/>
      <c r="ANJ25" s="384"/>
      <c r="ANK25" s="384"/>
      <c r="ANL25" s="384"/>
      <c r="ANM25" s="384"/>
      <c r="ANN25" s="384"/>
      <c r="ANO25" s="384"/>
      <c r="ANP25" s="384"/>
      <c r="ANQ25" s="384"/>
      <c r="ANR25" s="384"/>
      <c r="ANS25" s="384"/>
      <c r="ANT25" s="384"/>
      <c r="ANU25" s="384"/>
      <c r="ANV25" s="384"/>
      <c r="ANW25" s="384"/>
      <c r="ANX25" s="384"/>
      <c r="ANY25" s="384"/>
      <c r="ANZ25" s="384"/>
      <c r="AOA25" s="384"/>
      <c r="AOB25" s="384"/>
      <c r="AOC25" s="384"/>
      <c r="AOD25" s="384"/>
      <c r="AOE25" s="384"/>
      <c r="AOF25" s="384"/>
      <c r="AOG25" s="384"/>
      <c r="AOH25" s="384"/>
      <c r="AOI25" s="384"/>
      <c r="AOJ25" s="384"/>
      <c r="AOK25" s="384"/>
      <c r="AOL25" s="384"/>
      <c r="AOM25" s="384"/>
      <c r="AON25" s="384"/>
      <c r="AOO25" s="384"/>
      <c r="AOP25" s="384"/>
      <c r="AOQ25" s="384"/>
      <c r="AOR25" s="384"/>
      <c r="AOS25" s="384"/>
      <c r="AOT25" s="384"/>
      <c r="AOU25" s="384"/>
      <c r="AOV25" s="384"/>
      <c r="AOW25" s="384"/>
      <c r="AOX25" s="384"/>
      <c r="AOY25" s="384"/>
      <c r="AOZ25" s="384"/>
      <c r="APA25" s="384"/>
      <c r="APB25" s="384"/>
      <c r="APC25" s="384"/>
      <c r="APD25" s="384"/>
      <c r="APE25" s="384"/>
      <c r="APF25" s="384"/>
      <c r="APG25" s="384"/>
      <c r="APH25" s="384"/>
      <c r="API25" s="384"/>
      <c r="APJ25" s="384"/>
      <c r="APK25" s="384"/>
      <c r="APL25" s="384"/>
      <c r="APM25" s="384"/>
      <c r="APN25" s="384"/>
      <c r="APO25" s="384"/>
      <c r="APP25" s="384"/>
      <c r="APQ25" s="384"/>
      <c r="APR25" s="384"/>
      <c r="APS25" s="384"/>
      <c r="APT25" s="384"/>
      <c r="APU25" s="384"/>
      <c r="APV25" s="384"/>
      <c r="APW25" s="384"/>
      <c r="APX25" s="384"/>
      <c r="APY25" s="384"/>
      <c r="APZ25" s="384"/>
      <c r="AQA25" s="384"/>
      <c r="AQB25" s="384"/>
      <c r="AQC25" s="384"/>
      <c r="AQD25" s="384"/>
      <c r="AQE25" s="384"/>
      <c r="AQF25" s="384"/>
      <c r="AQG25" s="384"/>
      <c r="AQH25" s="384"/>
      <c r="AQI25" s="384"/>
      <c r="AQJ25" s="384"/>
      <c r="AQK25" s="384"/>
      <c r="AQL25" s="384"/>
      <c r="AQM25" s="384"/>
      <c r="AQN25" s="384"/>
      <c r="AQO25" s="384"/>
      <c r="AQP25" s="384"/>
      <c r="AQQ25" s="384"/>
      <c r="AQR25" s="384"/>
      <c r="AQS25" s="384"/>
      <c r="AQT25" s="384"/>
      <c r="AQU25" s="384"/>
      <c r="AQV25" s="384"/>
      <c r="AQW25" s="384"/>
      <c r="AQX25" s="384"/>
      <c r="AQY25" s="384"/>
      <c r="AQZ25" s="384"/>
      <c r="ARA25" s="384"/>
      <c r="ARB25" s="384"/>
      <c r="ARC25" s="384"/>
      <c r="ARD25" s="384"/>
      <c r="ARE25" s="384"/>
      <c r="ARF25" s="384"/>
      <c r="ARG25" s="384"/>
      <c r="ARH25" s="384"/>
      <c r="ARI25" s="384"/>
      <c r="ARJ25" s="384"/>
      <c r="ARK25" s="384"/>
      <c r="ARL25" s="384"/>
      <c r="ARM25" s="384"/>
      <c r="ARN25" s="384"/>
      <c r="ARO25" s="384"/>
      <c r="ARP25" s="384"/>
      <c r="ARQ25" s="384"/>
      <c r="ARR25" s="384"/>
      <c r="ARS25" s="384"/>
      <c r="ART25" s="384"/>
      <c r="ARU25" s="384"/>
      <c r="ARV25" s="384"/>
      <c r="ARW25" s="384"/>
      <c r="ARX25" s="384"/>
      <c r="ARY25" s="384"/>
      <c r="ARZ25" s="384"/>
      <c r="ASA25" s="384"/>
      <c r="ASB25" s="384"/>
      <c r="ASC25" s="384"/>
      <c r="ASD25" s="384"/>
      <c r="ASE25" s="384"/>
      <c r="ASF25" s="384"/>
      <c r="ASG25" s="384"/>
      <c r="ASH25" s="384"/>
      <c r="ASI25" s="384"/>
      <c r="ASJ25" s="384"/>
      <c r="ASK25" s="384"/>
      <c r="ASL25" s="384"/>
      <c r="ASM25" s="384"/>
      <c r="ASN25" s="384"/>
      <c r="ASO25" s="384"/>
      <c r="ASP25" s="384"/>
      <c r="ASQ25" s="384"/>
      <c r="ASR25" s="384"/>
      <c r="ASS25" s="384"/>
      <c r="AST25" s="384"/>
      <c r="ASU25" s="384"/>
      <c r="ASV25" s="384"/>
      <c r="ASW25" s="384"/>
      <c r="ASX25" s="384"/>
      <c r="ASY25" s="384"/>
      <c r="ASZ25" s="384"/>
      <c r="ATA25" s="384"/>
      <c r="ATB25" s="384"/>
      <c r="ATC25" s="384"/>
      <c r="ATD25" s="384"/>
      <c r="ATE25" s="384"/>
      <c r="ATF25" s="384"/>
      <c r="ATG25" s="384"/>
      <c r="ATH25" s="384"/>
      <c r="ATI25" s="384"/>
      <c r="ATJ25" s="384"/>
      <c r="ATK25" s="384"/>
      <c r="ATL25" s="384"/>
      <c r="ATM25" s="384"/>
      <c r="ATN25" s="384"/>
      <c r="ATO25" s="384"/>
      <c r="ATP25" s="384"/>
      <c r="ATQ25" s="384"/>
      <c r="ATR25" s="384"/>
      <c r="ATS25" s="384"/>
      <c r="ATT25" s="384"/>
      <c r="ATU25" s="384"/>
      <c r="ATV25" s="384"/>
      <c r="ATW25" s="384"/>
      <c r="ATX25" s="384"/>
      <c r="ATY25" s="384"/>
      <c r="ATZ25" s="384"/>
      <c r="AUA25" s="384"/>
      <c r="AUB25" s="384"/>
      <c r="AUC25" s="384"/>
      <c r="AUD25" s="384"/>
      <c r="AUE25" s="384"/>
      <c r="AUF25" s="384"/>
      <c r="AUG25" s="384"/>
      <c r="AUH25" s="384"/>
      <c r="AUI25" s="384"/>
      <c r="AUJ25" s="384"/>
      <c r="AUK25" s="384"/>
      <c r="AUL25" s="384"/>
      <c r="AUM25" s="384"/>
      <c r="AUN25" s="384"/>
      <c r="AUO25" s="384"/>
      <c r="AUP25" s="384"/>
      <c r="AUQ25" s="384"/>
      <c r="AUR25" s="384"/>
      <c r="AUS25" s="384"/>
      <c r="AUT25" s="384"/>
      <c r="AUU25" s="384"/>
      <c r="AUV25" s="384"/>
      <c r="AUW25" s="384"/>
      <c r="AUX25" s="384"/>
      <c r="AUY25" s="384"/>
      <c r="AUZ25" s="384"/>
      <c r="AVA25" s="384"/>
      <c r="AVB25" s="384"/>
      <c r="AVC25" s="384"/>
      <c r="AVD25" s="384"/>
      <c r="AVE25" s="384"/>
      <c r="AVF25" s="384"/>
      <c r="AVG25" s="384"/>
      <c r="AVH25" s="384"/>
      <c r="AVI25" s="384"/>
      <c r="AVJ25" s="384"/>
      <c r="AVK25" s="384"/>
      <c r="AVL25" s="384"/>
      <c r="AVM25" s="384"/>
      <c r="AVN25" s="384"/>
      <c r="AVO25" s="384"/>
      <c r="AVP25" s="384"/>
      <c r="AVQ25" s="384"/>
      <c r="AVR25" s="384"/>
      <c r="AVS25" s="384"/>
      <c r="AVT25" s="384"/>
      <c r="AVU25" s="384"/>
      <c r="AVV25" s="384"/>
      <c r="AVW25" s="384"/>
      <c r="AVX25" s="384"/>
      <c r="AVY25" s="384"/>
      <c r="AVZ25" s="384"/>
      <c r="AWA25" s="384"/>
      <c r="AWB25" s="384"/>
      <c r="AWC25" s="384"/>
      <c r="AWD25" s="384"/>
      <c r="AWE25" s="384"/>
      <c r="AWF25" s="384"/>
      <c r="AWG25" s="384"/>
      <c r="AWH25" s="384"/>
      <c r="AWI25" s="384"/>
      <c r="AWJ25" s="384"/>
      <c r="AWK25" s="384"/>
      <c r="AWL25" s="384"/>
      <c r="AWM25" s="384"/>
      <c r="AWN25" s="384"/>
      <c r="AWO25" s="384"/>
      <c r="AWP25" s="384"/>
      <c r="AWQ25" s="384"/>
      <c r="AWR25" s="384"/>
      <c r="AWS25" s="384"/>
      <c r="AWT25" s="384"/>
      <c r="AWU25" s="384"/>
      <c r="AWV25" s="384"/>
      <c r="AWW25" s="384"/>
      <c r="AWX25" s="384"/>
      <c r="AWY25" s="384"/>
      <c r="AWZ25" s="384"/>
      <c r="AXA25" s="384"/>
      <c r="AXB25" s="384"/>
      <c r="AXC25" s="384"/>
      <c r="AXD25" s="384"/>
      <c r="AXE25" s="384"/>
      <c r="AXF25" s="384"/>
      <c r="AXG25" s="384"/>
      <c r="AXH25" s="384"/>
      <c r="AXI25" s="384"/>
      <c r="AXJ25" s="384"/>
      <c r="AXK25" s="384"/>
      <c r="AXL25" s="384"/>
      <c r="AXM25" s="384"/>
      <c r="AXN25" s="384"/>
      <c r="AXO25" s="384"/>
      <c r="AXP25" s="384"/>
      <c r="AXQ25" s="384"/>
      <c r="AXR25" s="384"/>
      <c r="AXS25" s="384"/>
      <c r="AXT25" s="384"/>
      <c r="AXU25" s="384"/>
      <c r="AXV25" s="384"/>
      <c r="AXW25" s="384"/>
      <c r="AXX25" s="384"/>
      <c r="AXY25" s="384"/>
      <c r="AXZ25" s="384"/>
      <c r="AYA25" s="384"/>
      <c r="AYB25" s="384"/>
      <c r="AYC25" s="384"/>
      <c r="AYD25" s="384"/>
      <c r="AYE25" s="384"/>
      <c r="AYF25" s="384"/>
      <c r="AYG25" s="384"/>
      <c r="AYH25" s="384"/>
      <c r="AYI25" s="384"/>
      <c r="AYJ25" s="384"/>
      <c r="AYK25" s="384"/>
      <c r="AYL25" s="384"/>
      <c r="AYM25" s="384"/>
      <c r="AYN25" s="384"/>
      <c r="AYO25" s="384"/>
      <c r="AYP25" s="384"/>
      <c r="AYQ25" s="384"/>
      <c r="AYR25" s="384"/>
      <c r="AYS25" s="384"/>
      <c r="AYT25" s="384"/>
      <c r="AYU25" s="384"/>
      <c r="AYV25" s="384"/>
      <c r="AYW25" s="384"/>
      <c r="AYX25" s="384"/>
      <c r="AYY25" s="384"/>
      <c r="AYZ25" s="384"/>
      <c r="AZA25" s="384"/>
      <c r="AZB25" s="384"/>
      <c r="AZC25" s="384"/>
      <c r="AZD25" s="384"/>
      <c r="AZE25" s="384"/>
      <c r="AZF25" s="384"/>
      <c r="AZG25" s="384"/>
      <c r="AZH25" s="384"/>
      <c r="AZI25" s="384"/>
      <c r="AZJ25" s="384"/>
      <c r="AZK25" s="384"/>
      <c r="AZL25" s="384"/>
      <c r="AZM25" s="384"/>
      <c r="AZN25" s="384"/>
      <c r="AZO25" s="384"/>
      <c r="AZP25" s="384"/>
      <c r="AZQ25" s="384"/>
      <c r="AZR25" s="384"/>
      <c r="AZS25" s="384"/>
      <c r="AZT25" s="384"/>
      <c r="AZU25" s="384"/>
      <c r="AZV25" s="384"/>
      <c r="AZW25" s="384"/>
      <c r="AZX25" s="384"/>
      <c r="AZY25" s="384"/>
      <c r="AZZ25" s="384"/>
      <c r="BAA25" s="384"/>
      <c r="BAB25" s="384"/>
      <c r="BAC25" s="384"/>
      <c r="BAD25" s="384"/>
      <c r="BAE25" s="384"/>
      <c r="BAF25" s="384"/>
      <c r="BAG25" s="384"/>
      <c r="BAH25" s="384"/>
      <c r="BAI25" s="384"/>
      <c r="BAJ25" s="384"/>
      <c r="BAK25" s="384"/>
      <c r="BAL25" s="384"/>
      <c r="BAM25" s="384"/>
      <c r="BAN25" s="384"/>
      <c r="BAO25" s="384"/>
      <c r="BAP25" s="384"/>
      <c r="BAQ25" s="384"/>
      <c r="BAR25" s="384"/>
      <c r="BAS25" s="384"/>
      <c r="BAT25" s="384"/>
      <c r="BAU25" s="384"/>
      <c r="BAV25" s="384"/>
      <c r="BAW25" s="384"/>
      <c r="BAX25" s="384"/>
      <c r="BAY25" s="384"/>
      <c r="BAZ25" s="384"/>
      <c r="BBA25" s="384"/>
      <c r="BBB25" s="384"/>
      <c r="BBC25" s="384"/>
      <c r="BBD25" s="384"/>
      <c r="BBE25" s="384"/>
      <c r="BBF25" s="384"/>
      <c r="BBG25" s="384"/>
      <c r="BBH25" s="384"/>
      <c r="BBI25" s="384"/>
      <c r="BBJ25" s="384"/>
      <c r="BBK25" s="384"/>
      <c r="BBL25" s="384"/>
      <c r="BBM25" s="384"/>
      <c r="BBN25" s="384"/>
      <c r="BBO25" s="384"/>
      <c r="BBP25" s="384"/>
      <c r="BBQ25" s="384"/>
      <c r="BBR25" s="384"/>
      <c r="BBS25" s="384"/>
      <c r="BBT25" s="384"/>
      <c r="BBU25" s="384"/>
      <c r="BBV25" s="384"/>
      <c r="BBW25" s="384"/>
      <c r="BBX25" s="384"/>
      <c r="BBY25" s="384"/>
      <c r="BBZ25" s="384"/>
      <c r="BCA25" s="384"/>
      <c r="BCB25" s="384"/>
      <c r="BCC25" s="384"/>
      <c r="BCD25" s="384"/>
      <c r="BCE25" s="384"/>
      <c r="BCF25" s="384"/>
      <c r="BCG25" s="384"/>
      <c r="BCH25" s="384"/>
      <c r="BCI25" s="384"/>
      <c r="BCJ25" s="384"/>
      <c r="BCK25" s="384"/>
      <c r="BCL25" s="384"/>
      <c r="BCM25" s="384"/>
      <c r="BCN25" s="384"/>
      <c r="BCO25" s="384"/>
      <c r="BCP25" s="384"/>
      <c r="BCQ25" s="384"/>
      <c r="BCR25" s="384"/>
      <c r="BCS25" s="384"/>
      <c r="BCT25" s="384"/>
      <c r="BCU25" s="384"/>
      <c r="BCV25" s="384"/>
      <c r="BCW25" s="384"/>
      <c r="BCX25" s="384"/>
      <c r="BCY25" s="384"/>
      <c r="BCZ25" s="384"/>
      <c r="BDA25" s="384"/>
      <c r="BDB25" s="384"/>
      <c r="BDC25" s="384"/>
      <c r="BDD25" s="384"/>
      <c r="BDE25" s="384"/>
      <c r="BDF25" s="384"/>
      <c r="BDG25" s="384"/>
      <c r="BDH25" s="384"/>
      <c r="BDI25" s="384"/>
      <c r="BDJ25" s="384"/>
      <c r="BDK25" s="384"/>
      <c r="BDL25" s="384"/>
      <c r="BDM25" s="384"/>
      <c r="BDN25" s="384"/>
      <c r="BDO25" s="384"/>
      <c r="BDP25" s="384"/>
      <c r="BDQ25" s="384"/>
      <c r="BDR25" s="384"/>
      <c r="BDS25" s="384"/>
      <c r="BDT25" s="384"/>
      <c r="BDU25" s="384"/>
      <c r="BDV25" s="384"/>
      <c r="BDW25" s="384"/>
      <c r="BDX25" s="384"/>
      <c r="BDY25" s="384"/>
      <c r="BDZ25" s="384"/>
      <c r="BEA25" s="384"/>
      <c r="BEB25" s="384"/>
      <c r="BEC25" s="384"/>
      <c r="BED25" s="384"/>
      <c r="BEE25" s="384"/>
      <c r="BEF25" s="384"/>
      <c r="BEG25" s="384"/>
      <c r="BEH25" s="384"/>
      <c r="BEI25" s="384"/>
      <c r="BEJ25" s="384"/>
      <c r="BEK25" s="384"/>
      <c r="BEL25" s="384"/>
      <c r="BEM25" s="384"/>
      <c r="BEN25" s="384"/>
      <c r="BEO25" s="384"/>
      <c r="BEP25" s="384"/>
      <c r="BEQ25" s="384"/>
      <c r="BER25" s="384"/>
      <c r="BES25" s="384"/>
      <c r="BET25" s="384"/>
      <c r="BEU25" s="384"/>
      <c r="BEV25" s="384"/>
      <c r="BEW25" s="384"/>
      <c r="BEX25" s="384"/>
      <c r="BEY25" s="384"/>
      <c r="BEZ25" s="384"/>
      <c r="BFA25" s="384"/>
      <c r="BFB25" s="384"/>
      <c r="BFC25" s="384"/>
      <c r="BFD25" s="384"/>
      <c r="BFE25" s="384"/>
      <c r="BFF25" s="384"/>
      <c r="BFG25" s="384"/>
      <c r="BFH25" s="384"/>
      <c r="BFI25" s="384"/>
      <c r="BFJ25" s="384"/>
      <c r="BFK25" s="384"/>
      <c r="BFL25" s="384"/>
      <c r="BFM25" s="384"/>
      <c r="BFN25" s="384"/>
      <c r="BFO25" s="384"/>
      <c r="BFP25" s="384"/>
      <c r="BFQ25" s="384"/>
      <c r="BFR25" s="384"/>
      <c r="BFS25" s="384"/>
      <c r="BFT25" s="384"/>
      <c r="BFU25" s="384"/>
      <c r="BFV25" s="384"/>
      <c r="BFW25" s="384"/>
      <c r="BFX25" s="384"/>
      <c r="BFY25" s="384"/>
      <c r="BFZ25" s="384"/>
      <c r="BGA25" s="384"/>
      <c r="BGB25" s="384"/>
      <c r="BGC25" s="384"/>
      <c r="BGD25" s="384"/>
      <c r="BGE25" s="384"/>
      <c r="BGF25" s="384"/>
      <c r="BGG25" s="384"/>
      <c r="BGH25" s="384"/>
      <c r="BGI25" s="384"/>
      <c r="BGJ25" s="384"/>
      <c r="BGK25" s="384"/>
      <c r="BGL25" s="384"/>
      <c r="BGM25" s="384"/>
      <c r="BGN25" s="384"/>
      <c r="BGO25" s="384"/>
      <c r="BGP25" s="384"/>
      <c r="BGQ25" s="384"/>
      <c r="BGR25" s="384"/>
      <c r="BGS25" s="384"/>
      <c r="BGT25" s="384"/>
      <c r="BGU25" s="384"/>
      <c r="BGV25" s="384"/>
      <c r="BGW25" s="384"/>
      <c r="BGX25" s="384"/>
      <c r="BGY25" s="384"/>
      <c r="BGZ25" s="384"/>
      <c r="BHA25" s="384"/>
      <c r="BHB25" s="384"/>
      <c r="BHC25" s="384"/>
      <c r="BHD25" s="384"/>
      <c r="BHE25" s="384"/>
      <c r="BHF25" s="384"/>
      <c r="BHG25" s="384"/>
      <c r="BHH25" s="384"/>
      <c r="BHI25" s="384"/>
      <c r="BHJ25" s="384"/>
      <c r="BHK25" s="384"/>
      <c r="BHL25" s="384"/>
      <c r="BHM25" s="384"/>
      <c r="BHN25" s="384"/>
      <c r="BHO25" s="384"/>
      <c r="BHP25" s="384"/>
      <c r="BHQ25" s="384"/>
      <c r="BHR25" s="384"/>
      <c r="BHS25" s="384"/>
      <c r="BHT25" s="384"/>
      <c r="BHU25" s="384"/>
      <c r="BHV25" s="384"/>
      <c r="BHW25" s="384"/>
      <c r="BHX25" s="384"/>
      <c r="BHY25" s="384"/>
      <c r="BHZ25" s="384"/>
      <c r="BIA25" s="384"/>
      <c r="BIB25" s="384"/>
      <c r="BIC25" s="384"/>
      <c r="BID25" s="384"/>
      <c r="BIE25" s="384"/>
      <c r="BIF25" s="384"/>
      <c r="BIG25" s="384"/>
      <c r="BIH25" s="384"/>
      <c r="BII25" s="384"/>
      <c r="BIJ25" s="384"/>
      <c r="BIK25" s="384"/>
      <c r="BIL25" s="384"/>
      <c r="BIM25" s="384"/>
      <c r="BIN25" s="384"/>
      <c r="BIO25" s="384"/>
      <c r="BIP25" s="384"/>
      <c r="BIQ25" s="384"/>
      <c r="BIR25" s="384"/>
      <c r="BIS25" s="384"/>
      <c r="BIT25" s="384"/>
      <c r="BIU25" s="384"/>
      <c r="BIV25" s="384"/>
      <c r="BIW25" s="384"/>
      <c r="BIX25" s="384"/>
      <c r="BIY25" s="384"/>
      <c r="BIZ25" s="384"/>
      <c r="BJA25" s="384"/>
      <c r="BJB25" s="384"/>
      <c r="BJC25" s="384"/>
      <c r="BJD25" s="384"/>
      <c r="BJE25" s="384"/>
      <c r="BJF25" s="384"/>
      <c r="BJG25" s="384"/>
      <c r="BJH25" s="384"/>
      <c r="BJI25" s="384"/>
      <c r="BJJ25" s="384"/>
      <c r="BJK25" s="384"/>
      <c r="BJL25" s="384"/>
      <c r="BJM25" s="384"/>
      <c r="BJN25" s="384"/>
      <c r="BJO25" s="384"/>
      <c r="BJP25" s="384"/>
      <c r="BJQ25" s="384"/>
      <c r="BJR25" s="384"/>
      <c r="BJS25" s="384"/>
      <c r="BJT25" s="384"/>
      <c r="BJU25" s="384"/>
      <c r="BJV25" s="384"/>
      <c r="BJW25" s="384"/>
      <c r="BJX25" s="384"/>
      <c r="BJY25" s="384"/>
      <c r="BJZ25" s="384"/>
      <c r="BKA25" s="384"/>
      <c r="BKB25" s="384"/>
      <c r="BKC25" s="384"/>
      <c r="BKD25" s="384"/>
      <c r="BKE25" s="384"/>
      <c r="BKF25" s="384"/>
      <c r="BKG25" s="384"/>
      <c r="BKH25" s="384"/>
      <c r="BKI25" s="384"/>
      <c r="BKJ25" s="384"/>
      <c r="BKK25" s="384"/>
      <c r="BKL25" s="384"/>
      <c r="BKM25" s="384"/>
      <c r="BKN25" s="384"/>
      <c r="BKO25" s="384"/>
      <c r="BKP25" s="384"/>
      <c r="BKQ25" s="384"/>
      <c r="BKR25" s="384"/>
      <c r="BKS25" s="384"/>
      <c r="BKT25" s="384"/>
      <c r="BKU25" s="384"/>
      <c r="BKV25" s="384"/>
      <c r="BKW25" s="384"/>
      <c r="BKX25" s="384"/>
      <c r="BKY25" s="384"/>
      <c r="BKZ25" s="384"/>
      <c r="BLA25" s="384"/>
      <c r="BLB25" s="384"/>
      <c r="BLC25" s="384"/>
      <c r="BLD25" s="384"/>
      <c r="BLE25" s="384"/>
      <c r="BLF25" s="384"/>
      <c r="BLG25" s="384"/>
      <c r="BLH25" s="384"/>
      <c r="BLI25" s="384"/>
      <c r="BLJ25" s="384"/>
      <c r="BLK25" s="384"/>
      <c r="BLL25" s="384"/>
      <c r="BLM25" s="384"/>
      <c r="BLN25" s="384"/>
      <c r="BLO25" s="384"/>
      <c r="BLP25" s="384"/>
      <c r="BLQ25" s="384"/>
      <c r="BLR25" s="384"/>
      <c r="BLS25" s="384"/>
      <c r="BLT25" s="384"/>
      <c r="BLU25" s="384"/>
      <c r="BLV25" s="384"/>
      <c r="BLW25" s="384"/>
      <c r="BLX25" s="384"/>
      <c r="BLY25" s="384"/>
      <c r="BLZ25" s="384"/>
      <c r="BMA25" s="384"/>
      <c r="BMB25" s="384"/>
      <c r="BMC25" s="384"/>
      <c r="BMD25" s="384"/>
      <c r="BME25" s="384"/>
      <c r="BMF25" s="384"/>
      <c r="BMG25" s="384"/>
      <c r="BMH25" s="384"/>
      <c r="BMI25" s="384"/>
      <c r="BMJ25" s="384"/>
      <c r="BMK25" s="384"/>
      <c r="BML25" s="384"/>
      <c r="BMM25" s="384"/>
      <c r="BMN25" s="384"/>
      <c r="BMO25" s="384"/>
      <c r="BMP25" s="384"/>
      <c r="BMQ25" s="384"/>
      <c r="BMR25" s="384"/>
      <c r="BMS25" s="384"/>
      <c r="BMT25" s="384"/>
      <c r="BMU25" s="384"/>
      <c r="BMV25" s="384"/>
      <c r="BMW25" s="384"/>
      <c r="BMX25" s="384"/>
      <c r="BMY25" s="384"/>
      <c r="BMZ25" s="384"/>
      <c r="BNA25" s="384"/>
      <c r="BNB25" s="384"/>
      <c r="BNC25" s="384"/>
      <c r="BND25" s="384"/>
      <c r="BNE25" s="384"/>
      <c r="BNF25" s="384"/>
      <c r="BNG25" s="384"/>
      <c r="BNH25" s="384"/>
      <c r="BNI25" s="384"/>
      <c r="BNJ25" s="384"/>
      <c r="BNK25" s="384"/>
      <c r="BNL25" s="384"/>
      <c r="BNM25" s="384"/>
      <c r="BNN25" s="384"/>
      <c r="BNO25" s="384"/>
      <c r="BNP25" s="384"/>
      <c r="BNQ25" s="384"/>
      <c r="BNR25" s="384"/>
      <c r="BNS25" s="384"/>
      <c r="BNT25" s="384"/>
      <c r="BNU25" s="384"/>
      <c r="BNV25" s="384"/>
      <c r="BNW25" s="384"/>
      <c r="BNX25" s="384"/>
      <c r="BNY25" s="384"/>
      <c r="BNZ25" s="384"/>
      <c r="BOA25" s="384"/>
      <c r="BOB25" s="384"/>
      <c r="BOC25" s="384"/>
      <c r="BOD25" s="384"/>
      <c r="BOE25" s="384"/>
      <c r="BOF25" s="384"/>
      <c r="BOG25" s="384"/>
      <c r="BOH25" s="384"/>
      <c r="BOI25" s="384"/>
      <c r="BOJ25" s="384"/>
      <c r="BOK25" s="384"/>
      <c r="BOL25" s="384"/>
      <c r="BOM25" s="384"/>
      <c r="BON25" s="384"/>
      <c r="BOO25" s="384"/>
      <c r="BOP25" s="384"/>
      <c r="BOQ25" s="384"/>
      <c r="BOR25" s="384"/>
      <c r="BOS25" s="384"/>
      <c r="BOT25" s="384"/>
      <c r="BOU25" s="384"/>
      <c r="BOV25" s="384"/>
      <c r="BOW25" s="384"/>
      <c r="BOX25" s="384"/>
      <c r="BOY25" s="384"/>
      <c r="BOZ25" s="384"/>
      <c r="BPA25" s="384"/>
      <c r="BPB25" s="384"/>
      <c r="BPC25" s="384"/>
      <c r="BPD25" s="384"/>
      <c r="BPE25" s="384"/>
      <c r="BPF25" s="384"/>
      <c r="BPG25" s="384"/>
      <c r="BPH25" s="384"/>
      <c r="BPI25" s="384"/>
      <c r="BPJ25" s="384"/>
      <c r="BPK25" s="384"/>
      <c r="BPL25" s="384"/>
      <c r="BPM25" s="384"/>
      <c r="BPN25" s="384"/>
      <c r="BPO25" s="384"/>
      <c r="BPP25" s="384"/>
      <c r="BPQ25" s="384"/>
      <c r="BPR25" s="384"/>
      <c r="BPS25" s="384"/>
      <c r="BPT25" s="384"/>
      <c r="BPU25" s="384"/>
      <c r="BPV25" s="384"/>
      <c r="BPW25" s="384"/>
      <c r="BPX25" s="384"/>
      <c r="BPY25" s="384"/>
      <c r="BPZ25" s="384"/>
      <c r="BQA25" s="384"/>
      <c r="BQB25" s="384"/>
      <c r="BQC25" s="384"/>
      <c r="BQD25" s="384"/>
      <c r="BQE25" s="384"/>
      <c r="BQF25" s="384"/>
      <c r="BQG25" s="384"/>
      <c r="BQH25" s="384"/>
      <c r="BQI25" s="384"/>
      <c r="BQJ25" s="384"/>
      <c r="BQK25" s="384"/>
      <c r="BQL25" s="384"/>
      <c r="BQM25" s="384"/>
      <c r="BQN25" s="384"/>
      <c r="BQO25" s="384"/>
      <c r="BQP25" s="384"/>
      <c r="BQQ25" s="384"/>
      <c r="BQR25" s="384"/>
      <c r="BQS25" s="384"/>
      <c r="BQT25" s="384"/>
      <c r="BQU25" s="384"/>
      <c r="BQV25" s="384"/>
      <c r="BQW25" s="384"/>
      <c r="BQX25" s="384"/>
      <c r="BQY25" s="384"/>
      <c r="BQZ25" s="384"/>
      <c r="BRA25" s="384"/>
      <c r="BRB25" s="384"/>
      <c r="BRC25" s="384"/>
      <c r="BRD25" s="384"/>
      <c r="BRE25" s="384"/>
      <c r="BRF25" s="384"/>
      <c r="BRG25" s="384"/>
      <c r="BRH25" s="384"/>
      <c r="BRI25" s="384"/>
      <c r="BRJ25" s="384"/>
      <c r="BRK25" s="384"/>
      <c r="BRL25" s="384"/>
      <c r="BRM25" s="384"/>
      <c r="BRN25" s="384"/>
      <c r="BRO25" s="384"/>
      <c r="BRP25" s="384"/>
      <c r="BRQ25" s="384"/>
      <c r="BRR25" s="384"/>
      <c r="BRS25" s="384"/>
      <c r="BRT25" s="384"/>
      <c r="BRU25" s="384"/>
      <c r="BRV25" s="384"/>
      <c r="BRW25" s="384"/>
      <c r="BRX25" s="384"/>
      <c r="BRY25" s="384"/>
      <c r="BRZ25" s="384"/>
      <c r="BSA25" s="384"/>
      <c r="BSB25" s="384"/>
      <c r="BSC25" s="384"/>
      <c r="BSD25" s="384"/>
      <c r="BSE25" s="384"/>
      <c r="BSF25" s="384"/>
      <c r="BSG25" s="384"/>
      <c r="BSH25" s="384"/>
      <c r="BSI25" s="384"/>
      <c r="BSJ25" s="384"/>
      <c r="BSK25" s="384"/>
      <c r="BSL25" s="384"/>
      <c r="BSM25" s="384"/>
      <c r="BSN25" s="384"/>
      <c r="BSO25" s="384"/>
      <c r="BSP25" s="384"/>
      <c r="BSQ25" s="384"/>
      <c r="BSR25" s="384"/>
      <c r="BSS25" s="384"/>
      <c r="BST25" s="384"/>
      <c r="BSU25" s="384"/>
      <c r="BSV25" s="384"/>
      <c r="BSW25" s="384"/>
      <c r="BSX25" s="384"/>
      <c r="BSY25" s="384"/>
      <c r="BSZ25" s="384"/>
      <c r="BTA25" s="384"/>
      <c r="BTB25" s="384"/>
      <c r="BTC25" s="384"/>
      <c r="BTD25" s="384"/>
      <c r="BTE25" s="384"/>
      <c r="BTF25" s="384"/>
      <c r="BTG25" s="384"/>
      <c r="BTH25" s="384"/>
      <c r="BTI25" s="384"/>
      <c r="BTJ25" s="384"/>
      <c r="BTK25" s="384"/>
      <c r="BTL25" s="384"/>
      <c r="BTM25" s="384"/>
      <c r="BTN25" s="384"/>
      <c r="BTO25" s="384"/>
      <c r="BTP25" s="384"/>
      <c r="BTQ25" s="384"/>
      <c r="BTR25" s="384"/>
      <c r="BTS25" s="384"/>
      <c r="BTT25" s="384"/>
      <c r="BTU25" s="384"/>
      <c r="BTV25" s="384"/>
      <c r="BTW25" s="384"/>
      <c r="BTX25" s="384"/>
      <c r="BTY25" s="384"/>
      <c r="BTZ25" s="384"/>
      <c r="BUA25" s="384"/>
      <c r="BUB25" s="384"/>
      <c r="BUC25" s="384"/>
      <c r="BUD25" s="384"/>
      <c r="BUE25" s="384"/>
      <c r="BUF25" s="384"/>
      <c r="BUG25" s="384"/>
      <c r="BUH25" s="384"/>
      <c r="BUI25" s="384"/>
      <c r="BUJ25" s="384"/>
      <c r="BUK25" s="384"/>
      <c r="BUL25" s="384"/>
      <c r="BUM25" s="384"/>
      <c r="BUN25" s="384"/>
      <c r="BUO25" s="384"/>
      <c r="BUP25" s="384"/>
      <c r="BUQ25" s="384"/>
      <c r="BUR25" s="384"/>
      <c r="BUS25" s="384"/>
      <c r="BUT25" s="384"/>
      <c r="BUU25" s="384"/>
      <c r="BUV25" s="384"/>
      <c r="BUW25" s="384"/>
      <c r="BUX25" s="384"/>
      <c r="BUY25" s="384"/>
      <c r="BUZ25" s="384"/>
      <c r="BVA25" s="384"/>
      <c r="BVB25" s="384"/>
      <c r="BVC25" s="384"/>
      <c r="BVD25" s="384"/>
      <c r="BVE25" s="384"/>
      <c r="BVF25" s="384"/>
      <c r="BVG25" s="384"/>
      <c r="BVH25" s="384"/>
      <c r="BVI25" s="384"/>
      <c r="BVJ25" s="384"/>
      <c r="BVK25" s="384"/>
      <c r="BVL25" s="384"/>
      <c r="BVM25" s="384"/>
      <c r="BVN25" s="384"/>
      <c r="BVO25" s="384"/>
      <c r="BVP25" s="384"/>
      <c r="BVQ25" s="384"/>
      <c r="BVR25" s="384"/>
      <c r="BVS25" s="384"/>
      <c r="BVT25" s="384"/>
      <c r="BVU25" s="384"/>
      <c r="BVV25" s="384"/>
      <c r="BVW25" s="384"/>
      <c r="BVX25" s="384"/>
      <c r="BVY25" s="384"/>
      <c r="BVZ25" s="384"/>
      <c r="BWA25" s="384"/>
      <c r="BWB25" s="384"/>
      <c r="BWC25" s="384"/>
      <c r="BWD25" s="384"/>
      <c r="BWE25" s="384"/>
      <c r="BWF25" s="384"/>
      <c r="BWG25" s="384"/>
      <c r="BWH25" s="384"/>
      <c r="BWI25" s="384"/>
      <c r="BWJ25" s="384"/>
      <c r="BWK25" s="384"/>
      <c r="BWL25" s="384"/>
      <c r="BWM25" s="384"/>
      <c r="BWN25" s="384"/>
      <c r="BWO25" s="384"/>
      <c r="BWP25" s="384"/>
      <c r="BWQ25" s="384"/>
      <c r="BWR25" s="384"/>
      <c r="BWS25" s="384"/>
      <c r="BWT25" s="384"/>
      <c r="BWU25" s="384"/>
      <c r="BWV25" s="384"/>
      <c r="BWW25" s="384"/>
      <c r="BWX25" s="384"/>
      <c r="BWY25" s="384"/>
      <c r="BWZ25" s="384"/>
      <c r="BXA25" s="384"/>
      <c r="BXB25" s="384"/>
      <c r="BXC25" s="384"/>
      <c r="BXD25" s="384"/>
      <c r="BXE25" s="384"/>
      <c r="BXF25" s="384"/>
      <c r="BXG25" s="384"/>
      <c r="BXH25" s="384"/>
      <c r="BXI25" s="384"/>
      <c r="BXJ25" s="384"/>
      <c r="BXK25" s="384"/>
      <c r="BXL25" s="384"/>
      <c r="BXM25" s="384"/>
      <c r="BXN25" s="384"/>
      <c r="BXO25" s="384"/>
      <c r="BXP25" s="384"/>
      <c r="BXQ25" s="384"/>
      <c r="BXR25" s="384"/>
      <c r="BXS25" s="384"/>
      <c r="BXT25" s="384"/>
      <c r="BXU25" s="384"/>
      <c r="BXV25" s="384"/>
      <c r="BXW25" s="384"/>
      <c r="BXX25" s="384"/>
      <c r="BXY25" s="384"/>
      <c r="BXZ25" s="384"/>
      <c r="BYA25" s="384"/>
      <c r="BYB25" s="384"/>
      <c r="BYC25" s="384"/>
      <c r="BYD25" s="384"/>
      <c r="BYE25" s="384"/>
      <c r="BYF25" s="384"/>
      <c r="BYG25" s="384"/>
      <c r="BYH25" s="384"/>
      <c r="BYI25" s="384"/>
      <c r="BYJ25" s="384"/>
      <c r="BYK25" s="384"/>
      <c r="BYL25" s="384"/>
      <c r="BYM25" s="384"/>
      <c r="BYN25" s="384"/>
      <c r="BYO25" s="384"/>
      <c r="BYP25" s="384"/>
      <c r="BYQ25" s="384"/>
      <c r="BYR25" s="384"/>
      <c r="BYS25" s="384"/>
      <c r="BYT25" s="384"/>
      <c r="BYU25" s="384"/>
      <c r="BYV25" s="384"/>
      <c r="BYW25" s="384"/>
      <c r="BYX25" s="384"/>
      <c r="BYY25" s="384"/>
      <c r="BYZ25" s="384"/>
      <c r="BZA25" s="384"/>
      <c r="BZB25" s="384"/>
      <c r="BZC25" s="384"/>
      <c r="BZD25" s="384"/>
      <c r="BZE25" s="384"/>
      <c r="BZF25" s="384"/>
      <c r="BZG25" s="384"/>
      <c r="BZH25" s="384"/>
      <c r="BZI25" s="384"/>
      <c r="BZJ25" s="384"/>
      <c r="BZK25" s="384"/>
      <c r="BZL25" s="384"/>
      <c r="BZM25" s="384"/>
      <c r="BZN25" s="384"/>
      <c r="BZO25" s="384"/>
      <c r="BZP25" s="384"/>
      <c r="BZQ25" s="384"/>
      <c r="BZR25" s="384"/>
      <c r="BZS25" s="384"/>
      <c r="BZT25" s="384"/>
      <c r="BZU25" s="384"/>
      <c r="BZV25" s="384"/>
      <c r="BZW25" s="384"/>
      <c r="BZX25" s="384"/>
      <c r="BZY25" s="384"/>
      <c r="BZZ25" s="384"/>
      <c r="CAA25" s="384"/>
      <c r="CAB25" s="384"/>
      <c r="CAC25" s="384"/>
      <c r="CAD25" s="384"/>
      <c r="CAE25" s="384"/>
      <c r="CAF25" s="384"/>
      <c r="CAG25" s="384"/>
      <c r="CAH25" s="384"/>
      <c r="CAI25" s="384"/>
      <c r="CAJ25" s="384"/>
      <c r="CAK25" s="384"/>
      <c r="CAL25" s="384"/>
      <c r="CAM25" s="384"/>
      <c r="CAN25" s="384"/>
      <c r="CAO25" s="384"/>
      <c r="CAP25" s="384"/>
      <c r="CAQ25" s="384"/>
      <c r="CAR25" s="384"/>
      <c r="CAS25" s="384"/>
      <c r="CAT25" s="384"/>
      <c r="CAU25" s="384"/>
      <c r="CAV25" s="384"/>
      <c r="CAW25" s="384"/>
      <c r="CAX25" s="384"/>
      <c r="CAY25" s="384"/>
      <c r="CAZ25" s="384"/>
      <c r="CBA25" s="384"/>
      <c r="CBB25" s="384"/>
      <c r="CBC25" s="384"/>
      <c r="CBD25" s="384"/>
      <c r="CBE25" s="384"/>
      <c r="CBF25" s="384"/>
      <c r="CBG25" s="384"/>
      <c r="CBH25" s="384"/>
      <c r="CBI25" s="384"/>
      <c r="CBJ25" s="384"/>
      <c r="CBK25" s="384"/>
      <c r="CBL25" s="384"/>
      <c r="CBM25" s="384"/>
      <c r="CBN25" s="384"/>
      <c r="CBO25" s="384"/>
      <c r="CBP25" s="384"/>
      <c r="CBQ25" s="384"/>
      <c r="CBR25" s="384"/>
      <c r="CBS25" s="384"/>
      <c r="CBT25" s="384"/>
      <c r="CBU25" s="384"/>
      <c r="CBV25" s="384"/>
      <c r="CBW25" s="384"/>
      <c r="CBX25" s="384"/>
      <c r="CBY25" s="384"/>
      <c r="CBZ25" s="384"/>
      <c r="CCA25" s="384"/>
      <c r="CCB25" s="384"/>
      <c r="CCC25" s="384"/>
      <c r="CCD25" s="384"/>
      <c r="CCE25" s="384"/>
      <c r="CCF25" s="384"/>
      <c r="CCG25" s="384"/>
      <c r="CCH25" s="384"/>
      <c r="CCI25" s="384"/>
      <c r="CCJ25" s="384"/>
      <c r="CCK25" s="384"/>
      <c r="CCL25" s="384"/>
      <c r="CCM25" s="384"/>
      <c r="CCN25" s="384"/>
      <c r="CCO25" s="384"/>
      <c r="CCP25" s="384"/>
      <c r="CCQ25" s="384"/>
      <c r="CCR25" s="384"/>
      <c r="CCS25" s="384"/>
      <c r="CCT25" s="384"/>
      <c r="CCU25" s="384"/>
      <c r="CCV25" s="384"/>
      <c r="CCW25" s="384"/>
      <c r="CCX25" s="384"/>
      <c r="CCY25" s="384"/>
      <c r="CCZ25" s="384"/>
      <c r="CDA25" s="384"/>
      <c r="CDB25" s="384"/>
      <c r="CDC25" s="384"/>
      <c r="CDD25" s="384"/>
      <c r="CDE25" s="384"/>
      <c r="CDF25" s="384"/>
      <c r="CDG25" s="384"/>
      <c r="CDH25" s="384"/>
      <c r="CDI25" s="384"/>
      <c r="CDJ25" s="384"/>
      <c r="CDK25" s="384"/>
      <c r="CDL25" s="384"/>
      <c r="CDM25" s="384"/>
      <c r="CDN25" s="384"/>
      <c r="CDO25" s="384"/>
      <c r="CDP25" s="384"/>
      <c r="CDQ25" s="384"/>
      <c r="CDR25" s="384"/>
      <c r="CDS25" s="384"/>
      <c r="CDT25" s="384"/>
      <c r="CDU25" s="384"/>
      <c r="CDV25" s="384"/>
      <c r="CDW25" s="384"/>
      <c r="CDX25" s="384"/>
      <c r="CDY25" s="384"/>
      <c r="CDZ25" s="384"/>
      <c r="CEA25" s="384"/>
      <c r="CEB25" s="384"/>
      <c r="CEC25" s="384"/>
      <c r="CED25" s="384"/>
      <c r="CEE25" s="384"/>
      <c r="CEF25" s="384"/>
      <c r="CEG25" s="384"/>
      <c r="CEH25" s="384"/>
      <c r="CEI25" s="384"/>
      <c r="CEJ25" s="384"/>
      <c r="CEK25" s="384"/>
      <c r="CEL25" s="384"/>
      <c r="CEM25" s="384"/>
      <c r="CEN25" s="384"/>
      <c r="CEO25" s="384"/>
      <c r="CEP25" s="384"/>
      <c r="CEQ25" s="384"/>
      <c r="CER25" s="384"/>
      <c r="CES25" s="384"/>
      <c r="CET25" s="384"/>
      <c r="CEU25" s="384"/>
      <c r="CEV25" s="384"/>
      <c r="CEW25" s="384"/>
      <c r="CEX25" s="384"/>
      <c r="CEY25" s="384"/>
      <c r="CEZ25" s="384"/>
      <c r="CFA25" s="384"/>
      <c r="CFB25" s="384"/>
      <c r="CFC25" s="384"/>
      <c r="CFD25" s="384"/>
      <c r="CFE25" s="384"/>
      <c r="CFF25" s="384"/>
      <c r="CFG25" s="384"/>
      <c r="CFH25" s="384"/>
      <c r="CFI25" s="384"/>
      <c r="CFJ25" s="384"/>
      <c r="CFK25" s="384"/>
      <c r="CFL25" s="384"/>
      <c r="CFM25" s="384"/>
      <c r="CFN25" s="384"/>
      <c r="CFO25" s="384"/>
      <c r="CFP25" s="384"/>
      <c r="CFQ25" s="384"/>
      <c r="CFR25" s="384"/>
      <c r="CFS25" s="384"/>
      <c r="CFT25" s="384"/>
      <c r="CFU25" s="384"/>
      <c r="CFV25" s="384"/>
      <c r="CFW25" s="384"/>
      <c r="CFX25" s="384"/>
      <c r="CFY25" s="384"/>
      <c r="CFZ25" s="384"/>
      <c r="CGA25" s="384"/>
      <c r="CGB25" s="384"/>
      <c r="CGC25" s="384"/>
      <c r="CGD25" s="384"/>
      <c r="CGE25" s="384"/>
      <c r="CGF25" s="384"/>
      <c r="CGG25" s="384"/>
      <c r="CGH25" s="384"/>
      <c r="CGI25" s="384"/>
      <c r="CGJ25" s="384"/>
      <c r="CGK25" s="384"/>
      <c r="CGL25" s="384"/>
      <c r="CGM25" s="384"/>
      <c r="CGN25" s="384"/>
      <c r="CGO25" s="384"/>
      <c r="CGP25" s="384"/>
      <c r="CGQ25" s="384"/>
      <c r="CGR25" s="384"/>
      <c r="CGS25" s="384"/>
      <c r="CGT25" s="384"/>
      <c r="CGU25" s="384"/>
      <c r="CGV25" s="384"/>
      <c r="CGW25" s="384"/>
      <c r="CGX25" s="384"/>
      <c r="CGY25" s="384"/>
      <c r="CGZ25" s="384"/>
      <c r="CHA25" s="384"/>
      <c r="CHB25" s="384"/>
      <c r="CHC25" s="384"/>
      <c r="CHD25" s="384"/>
      <c r="CHE25" s="384"/>
      <c r="CHF25" s="384"/>
      <c r="CHG25" s="384"/>
      <c r="CHH25" s="384"/>
      <c r="CHI25" s="384"/>
      <c r="CHJ25" s="384"/>
      <c r="CHK25" s="384"/>
      <c r="CHL25" s="384"/>
      <c r="CHM25" s="384"/>
      <c r="CHN25" s="384"/>
      <c r="CHO25" s="384"/>
      <c r="CHP25" s="384"/>
      <c r="CHQ25" s="384"/>
      <c r="CHR25" s="384"/>
      <c r="CHS25" s="384"/>
      <c r="CHT25" s="384"/>
      <c r="CHU25" s="384"/>
      <c r="CHV25" s="384"/>
      <c r="CHW25" s="384"/>
      <c r="CHX25" s="384"/>
      <c r="CHY25" s="384"/>
      <c r="CHZ25" s="384"/>
      <c r="CIA25" s="384"/>
      <c r="CIB25" s="384"/>
      <c r="CIC25" s="384"/>
      <c r="CID25" s="384"/>
      <c r="CIE25" s="384"/>
      <c r="CIF25" s="384"/>
      <c r="CIG25" s="384"/>
      <c r="CIH25" s="384"/>
      <c r="CII25" s="384"/>
      <c r="CIJ25" s="384"/>
      <c r="CIK25" s="384"/>
      <c r="CIL25" s="384"/>
      <c r="CIM25" s="384"/>
      <c r="CIN25" s="384"/>
      <c r="CIO25" s="384"/>
      <c r="CIP25" s="384"/>
      <c r="CIQ25" s="384"/>
      <c r="CIR25" s="384"/>
      <c r="CIS25" s="384"/>
      <c r="CIT25" s="384"/>
      <c r="CIU25" s="384"/>
      <c r="CIV25" s="384"/>
      <c r="CIW25" s="384"/>
      <c r="CIX25" s="384"/>
      <c r="CIY25" s="384"/>
      <c r="CIZ25" s="384"/>
      <c r="CJA25" s="384"/>
      <c r="CJB25" s="384"/>
      <c r="CJC25" s="384"/>
      <c r="CJD25" s="384"/>
      <c r="CJE25" s="384"/>
      <c r="CJF25" s="384"/>
      <c r="CJG25" s="384"/>
      <c r="CJH25" s="384"/>
      <c r="CJI25" s="384"/>
      <c r="CJJ25" s="384"/>
      <c r="CJK25" s="384"/>
      <c r="CJL25" s="384"/>
      <c r="CJM25" s="384"/>
      <c r="CJN25" s="384"/>
      <c r="CJO25" s="384"/>
      <c r="CJP25" s="384"/>
      <c r="CJQ25" s="384"/>
      <c r="CJR25" s="384"/>
      <c r="CJS25" s="384"/>
      <c r="CJT25" s="384"/>
      <c r="CJU25" s="384"/>
      <c r="CJV25" s="384"/>
      <c r="CJW25" s="384"/>
      <c r="CJX25" s="384"/>
      <c r="CJY25" s="384"/>
      <c r="CJZ25" s="384"/>
      <c r="CKA25" s="384"/>
      <c r="CKB25" s="384"/>
      <c r="CKC25" s="384"/>
      <c r="CKD25" s="384"/>
      <c r="CKE25" s="384"/>
      <c r="CKF25" s="384"/>
      <c r="CKG25" s="384"/>
      <c r="CKH25" s="384"/>
      <c r="CKI25" s="384"/>
      <c r="CKJ25" s="384"/>
      <c r="CKK25" s="384"/>
      <c r="CKL25" s="384"/>
      <c r="CKM25" s="384"/>
      <c r="CKN25" s="384"/>
      <c r="CKO25" s="384"/>
      <c r="CKP25" s="384"/>
      <c r="CKQ25" s="384"/>
      <c r="CKR25" s="384"/>
      <c r="CKS25" s="384"/>
      <c r="CKT25" s="384"/>
      <c r="CKU25" s="384"/>
      <c r="CKV25" s="384"/>
      <c r="CKW25" s="384"/>
      <c r="CKX25" s="384"/>
      <c r="CKY25" s="384"/>
      <c r="CKZ25" s="384"/>
      <c r="CLA25" s="384"/>
      <c r="CLB25" s="384"/>
      <c r="CLC25" s="384"/>
      <c r="CLD25" s="384"/>
      <c r="CLE25" s="384"/>
      <c r="CLF25" s="384"/>
      <c r="CLG25" s="384"/>
      <c r="CLH25" s="384"/>
      <c r="CLI25" s="384"/>
      <c r="CLJ25" s="384"/>
      <c r="CLK25" s="384"/>
      <c r="CLL25" s="384"/>
      <c r="CLM25" s="384"/>
      <c r="CLN25" s="384"/>
      <c r="CLO25" s="384"/>
      <c r="CLP25" s="384"/>
      <c r="CLQ25" s="384"/>
      <c r="CLR25" s="384"/>
      <c r="CLS25" s="384"/>
      <c r="CLT25" s="384"/>
      <c r="CLU25" s="384"/>
      <c r="CLV25" s="384"/>
      <c r="CLW25" s="384"/>
      <c r="CLX25" s="384"/>
      <c r="CLY25" s="384"/>
      <c r="CLZ25" s="384"/>
      <c r="CMA25" s="384"/>
      <c r="CMB25" s="384"/>
      <c r="CMC25" s="384"/>
      <c r="CMD25" s="384"/>
      <c r="CME25" s="384"/>
      <c r="CMF25" s="384"/>
      <c r="CMG25" s="384"/>
      <c r="CMH25" s="384"/>
      <c r="CMI25" s="384"/>
      <c r="CMJ25" s="384"/>
      <c r="CMK25" s="384"/>
      <c r="CML25" s="384"/>
      <c r="CMM25" s="384"/>
      <c r="CMN25" s="384"/>
      <c r="CMO25" s="384"/>
      <c r="CMP25" s="384"/>
      <c r="CMQ25" s="384"/>
      <c r="CMR25" s="384"/>
      <c r="CMS25" s="384"/>
      <c r="CMT25" s="384"/>
      <c r="CMU25" s="384"/>
      <c r="CMV25" s="384"/>
      <c r="CMW25" s="384"/>
      <c r="CMX25" s="384"/>
      <c r="CMY25" s="384"/>
      <c r="CMZ25" s="384"/>
      <c r="CNA25" s="384"/>
      <c r="CNB25" s="384"/>
      <c r="CNC25" s="384"/>
      <c r="CND25" s="384"/>
      <c r="CNE25" s="384"/>
      <c r="CNF25" s="384"/>
      <c r="CNG25" s="384"/>
      <c r="CNH25" s="384"/>
      <c r="CNI25" s="384"/>
      <c r="CNJ25" s="384"/>
      <c r="CNK25" s="384"/>
      <c r="CNL25" s="384"/>
      <c r="CNM25" s="384"/>
      <c r="CNN25" s="384"/>
      <c r="CNO25" s="384"/>
      <c r="CNP25" s="384"/>
      <c r="CNQ25" s="384"/>
      <c r="CNR25" s="384"/>
      <c r="CNS25" s="384"/>
      <c r="CNT25" s="384"/>
      <c r="CNU25" s="384"/>
      <c r="CNV25" s="384"/>
      <c r="CNW25" s="384"/>
      <c r="CNX25" s="384"/>
      <c r="CNY25" s="384"/>
      <c r="CNZ25" s="384"/>
      <c r="COA25" s="384"/>
      <c r="COB25" s="384"/>
      <c r="COC25" s="384"/>
      <c r="COD25" s="384"/>
      <c r="COE25" s="384"/>
      <c r="COF25" s="384"/>
      <c r="COG25" s="384"/>
      <c r="COH25" s="384"/>
      <c r="COI25" s="384"/>
      <c r="COJ25" s="384"/>
      <c r="COK25" s="384"/>
      <c r="COL25" s="384"/>
      <c r="COM25" s="384"/>
      <c r="CON25" s="384"/>
      <c r="COO25" s="384"/>
      <c r="COP25" s="384"/>
      <c r="COQ25" s="384"/>
      <c r="COR25" s="384"/>
      <c r="COS25" s="384"/>
      <c r="COT25" s="384"/>
      <c r="COU25" s="384"/>
      <c r="COV25" s="384"/>
      <c r="COW25" s="384"/>
      <c r="COX25" s="384"/>
      <c r="COY25" s="384"/>
      <c r="COZ25" s="384"/>
      <c r="CPA25" s="384"/>
      <c r="CPB25" s="384"/>
      <c r="CPC25" s="384"/>
      <c r="CPD25" s="384"/>
      <c r="CPE25" s="384"/>
      <c r="CPF25" s="384"/>
      <c r="CPG25" s="384"/>
      <c r="CPH25" s="384"/>
      <c r="CPI25" s="384"/>
      <c r="CPJ25" s="384"/>
      <c r="CPK25" s="384"/>
      <c r="CPL25" s="384"/>
      <c r="CPM25" s="384"/>
      <c r="CPN25" s="384"/>
      <c r="CPO25" s="384"/>
      <c r="CPP25" s="384"/>
      <c r="CPQ25" s="384"/>
      <c r="CPR25" s="384"/>
      <c r="CPS25" s="384"/>
      <c r="CPT25" s="384"/>
      <c r="CPU25" s="384"/>
      <c r="CPV25" s="384"/>
      <c r="CPW25" s="384"/>
      <c r="CPX25" s="384"/>
      <c r="CPY25" s="384"/>
      <c r="CPZ25" s="384"/>
      <c r="CQA25" s="384"/>
      <c r="CQB25" s="384"/>
      <c r="CQC25" s="384"/>
      <c r="CQD25" s="384"/>
      <c r="CQE25" s="384"/>
      <c r="CQF25" s="384"/>
      <c r="CQG25" s="384"/>
      <c r="CQH25" s="384"/>
      <c r="CQI25" s="384"/>
      <c r="CQJ25" s="384"/>
      <c r="CQK25" s="384"/>
      <c r="CQL25" s="384"/>
      <c r="CQM25" s="384"/>
      <c r="CQN25" s="384"/>
      <c r="CQO25" s="384"/>
      <c r="CQP25" s="384"/>
      <c r="CQQ25" s="384"/>
      <c r="CQR25" s="384"/>
      <c r="CQS25" s="384"/>
      <c r="CQT25" s="384"/>
      <c r="CQU25" s="384"/>
      <c r="CQV25" s="384"/>
      <c r="CQW25" s="384"/>
      <c r="CQX25" s="384"/>
      <c r="CQY25" s="384"/>
      <c r="CQZ25" s="384"/>
      <c r="CRA25" s="384"/>
      <c r="CRB25" s="384"/>
      <c r="CRC25" s="384"/>
      <c r="CRD25" s="384"/>
      <c r="CRE25" s="384"/>
      <c r="CRF25" s="384"/>
      <c r="CRG25" s="384"/>
      <c r="CRH25" s="384"/>
      <c r="CRI25" s="384"/>
      <c r="CRJ25" s="384"/>
      <c r="CRK25" s="384"/>
      <c r="CRL25" s="384"/>
      <c r="CRM25" s="384"/>
      <c r="CRN25" s="384"/>
      <c r="CRO25" s="384"/>
      <c r="CRP25" s="384"/>
      <c r="CRQ25" s="384"/>
      <c r="CRR25" s="384"/>
      <c r="CRS25" s="384"/>
      <c r="CRT25" s="384"/>
      <c r="CRU25" s="384"/>
      <c r="CRV25" s="384"/>
      <c r="CRW25" s="384"/>
      <c r="CRX25" s="384"/>
      <c r="CRY25" s="384"/>
      <c r="CRZ25" s="384"/>
      <c r="CSA25" s="384"/>
      <c r="CSB25" s="384"/>
      <c r="CSC25" s="384"/>
      <c r="CSD25" s="384"/>
      <c r="CSE25" s="384"/>
      <c r="CSF25" s="384"/>
      <c r="CSG25" s="384"/>
      <c r="CSH25" s="384"/>
      <c r="CSI25" s="384"/>
      <c r="CSJ25" s="384"/>
      <c r="CSK25" s="384"/>
      <c r="CSL25" s="384"/>
      <c r="CSM25" s="384"/>
      <c r="CSN25" s="384"/>
      <c r="CSO25" s="384"/>
      <c r="CSP25" s="384"/>
      <c r="CSQ25" s="384"/>
      <c r="CSR25" s="384"/>
      <c r="CSS25" s="384"/>
      <c r="CST25" s="384"/>
      <c r="CSU25" s="384"/>
      <c r="CSV25" s="384"/>
      <c r="CSW25" s="384"/>
      <c r="CSX25" s="384"/>
      <c r="CSY25" s="384"/>
      <c r="CSZ25" s="384"/>
      <c r="CTA25" s="384"/>
      <c r="CTB25" s="384"/>
      <c r="CTC25" s="384"/>
      <c r="CTD25" s="384"/>
      <c r="CTE25" s="384"/>
      <c r="CTF25" s="384"/>
      <c r="CTG25" s="384"/>
      <c r="CTH25" s="384"/>
      <c r="CTI25" s="384"/>
      <c r="CTJ25" s="384"/>
      <c r="CTK25" s="384"/>
      <c r="CTL25" s="384"/>
      <c r="CTM25" s="384"/>
      <c r="CTN25" s="384"/>
      <c r="CTO25" s="384"/>
      <c r="CTP25" s="384"/>
      <c r="CTQ25" s="384"/>
      <c r="CTR25" s="384"/>
      <c r="CTS25" s="384"/>
      <c r="CTT25" s="384"/>
      <c r="CTU25" s="384"/>
      <c r="CTV25" s="384"/>
      <c r="CTW25" s="384"/>
      <c r="CTX25" s="384"/>
      <c r="CTY25" s="384"/>
      <c r="CTZ25" s="384"/>
      <c r="CUA25" s="384"/>
      <c r="CUB25" s="384"/>
      <c r="CUC25" s="384"/>
      <c r="CUD25" s="384"/>
      <c r="CUE25" s="384"/>
      <c r="CUF25" s="384"/>
      <c r="CUG25" s="384"/>
      <c r="CUH25" s="384"/>
      <c r="CUI25" s="384"/>
      <c r="CUJ25" s="384"/>
      <c r="CUK25" s="384"/>
      <c r="CUL25" s="384"/>
      <c r="CUM25" s="384"/>
      <c r="CUN25" s="384"/>
      <c r="CUO25" s="384"/>
      <c r="CUP25" s="384"/>
      <c r="CUQ25" s="384"/>
      <c r="CUR25" s="384"/>
      <c r="CUS25" s="384"/>
      <c r="CUT25" s="384"/>
      <c r="CUU25" s="384"/>
      <c r="CUV25" s="384"/>
      <c r="CUW25" s="384"/>
      <c r="CUX25" s="384"/>
      <c r="CUY25" s="384"/>
      <c r="CUZ25" s="384"/>
      <c r="CVA25" s="384"/>
      <c r="CVB25" s="384"/>
      <c r="CVC25" s="384"/>
      <c r="CVD25" s="384"/>
      <c r="CVE25" s="384"/>
      <c r="CVF25" s="384"/>
      <c r="CVG25" s="384"/>
      <c r="CVH25" s="384"/>
      <c r="CVI25" s="384"/>
      <c r="CVJ25" s="384"/>
      <c r="CVK25" s="384"/>
      <c r="CVL25" s="384"/>
      <c r="CVM25" s="384"/>
      <c r="CVN25" s="384"/>
      <c r="CVO25" s="384"/>
      <c r="CVP25" s="384"/>
      <c r="CVQ25" s="384"/>
      <c r="CVR25" s="384"/>
      <c r="CVS25" s="384"/>
      <c r="CVT25" s="384"/>
      <c r="CVU25" s="384"/>
      <c r="CVV25" s="384"/>
      <c r="CVW25" s="384"/>
      <c r="CVX25" s="384"/>
      <c r="CVY25" s="384"/>
      <c r="CVZ25" s="384"/>
      <c r="CWA25" s="384"/>
      <c r="CWB25" s="384"/>
      <c r="CWC25" s="384"/>
      <c r="CWD25" s="384"/>
      <c r="CWE25" s="384"/>
      <c r="CWF25" s="384"/>
      <c r="CWG25" s="384"/>
      <c r="CWH25" s="384"/>
      <c r="CWI25" s="384"/>
      <c r="CWJ25" s="384"/>
      <c r="CWK25" s="384"/>
      <c r="CWL25" s="384"/>
      <c r="CWM25" s="384"/>
      <c r="CWN25" s="384"/>
      <c r="CWO25" s="384"/>
      <c r="CWP25" s="384"/>
      <c r="CWQ25" s="384"/>
      <c r="CWR25" s="384"/>
      <c r="CWS25" s="384"/>
      <c r="CWT25" s="384"/>
      <c r="CWU25" s="384"/>
      <c r="CWV25" s="384"/>
      <c r="CWW25" s="384"/>
      <c r="CWX25" s="384"/>
      <c r="CWY25" s="384"/>
      <c r="CWZ25" s="384"/>
      <c r="CXA25" s="384"/>
      <c r="CXB25" s="384"/>
      <c r="CXC25" s="384"/>
      <c r="CXD25" s="384"/>
      <c r="CXE25" s="384"/>
      <c r="CXF25" s="384"/>
      <c r="CXG25" s="384"/>
      <c r="CXH25" s="384"/>
      <c r="CXI25" s="384"/>
      <c r="CXJ25" s="384"/>
      <c r="CXK25" s="384"/>
      <c r="CXL25" s="384"/>
      <c r="CXM25" s="384"/>
      <c r="CXN25" s="384"/>
      <c r="CXO25" s="384"/>
      <c r="CXP25" s="384"/>
      <c r="CXQ25" s="384"/>
      <c r="CXR25" s="384"/>
      <c r="CXS25" s="384"/>
      <c r="CXT25" s="384"/>
      <c r="CXU25" s="384"/>
      <c r="CXV25" s="384"/>
      <c r="CXW25" s="384"/>
      <c r="CXX25" s="384"/>
      <c r="CXY25" s="384"/>
      <c r="CXZ25" s="384"/>
      <c r="CYA25" s="384"/>
      <c r="CYB25" s="384"/>
      <c r="CYC25" s="384"/>
      <c r="CYD25" s="384"/>
      <c r="CYE25" s="384"/>
      <c r="CYF25" s="384"/>
      <c r="CYG25" s="384"/>
      <c r="CYH25" s="384"/>
      <c r="CYI25" s="384"/>
      <c r="CYJ25" s="384"/>
      <c r="CYK25" s="384"/>
      <c r="CYL25" s="384"/>
      <c r="CYM25" s="384"/>
      <c r="CYN25" s="384"/>
      <c r="CYO25" s="384"/>
      <c r="CYP25" s="384"/>
      <c r="CYQ25" s="384"/>
      <c r="CYR25" s="384"/>
      <c r="CYS25" s="384"/>
      <c r="CYT25" s="384"/>
      <c r="CYU25" s="384"/>
      <c r="CYV25" s="384"/>
      <c r="CYW25" s="384"/>
      <c r="CYX25" s="384"/>
      <c r="CYY25" s="384"/>
      <c r="CYZ25" s="384"/>
      <c r="CZA25" s="384"/>
      <c r="CZB25" s="384"/>
      <c r="CZC25" s="384"/>
      <c r="CZD25" s="384"/>
      <c r="CZE25" s="384"/>
      <c r="CZF25" s="384"/>
      <c r="CZG25" s="384"/>
      <c r="CZH25" s="384"/>
      <c r="CZI25" s="384"/>
      <c r="CZJ25" s="384"/>
      <c r="CZK25" s="384"/>
      <c r="CZL25" s="384"/>
      <c r="CZM25" s="384"/>
      <c r="CZN25" s="384"/>
      <c r="CZO25" s="384"/>
      <c r="CZP25" s="384"/>
      <c r="CZQ25" s="384"/>
      <c r="CZR25" s="384"/>
      <c r="CZS25" s="384"/>
      <c r="CZT25" s="384"/>
      <c r="CZU25" s="384"/>
      <c r="CZV25" s="384"/>
      <c r="CZW25" s="384"/>
      <c r="CZX25" s="384"/>
      <c r="CZY25" s="384"/>
      <c r="CZZ25" s="384"/>
      <c r="DAA25" s="384"/>
      <c r="DAB25" s="384"/>
      <c r="DAC25" s="384"/>
      <c r="DAD25" s="384"/>
      <c r="DAE25" s="384"/>
      <c r="DAF25" s="384"/>
      <c r="DAG25" s="384"/>
      <c r="DAH25" s="384"/>
      <c r="DAI25" s="384"/>
      <c r="DAJ25" s="384"/>
      <c r="DAK25" s="384"/>
      <c r="DAL25" s="384"/>
      <c r="DAM25" s="384"/>
      <c r="DAN25" s="384"/>
      <c r="DAO25" s="384"/>
      <c r="DAP25" s="384"/>
      <c r="DAQ25" s="384"/>
      <c r="DAR25" s="384"/>
      <c r="DAS25" s="384"/>
      <c r="DAT25" s="384"/>
      <c r="DAU25" s="384"/>
      <c r="DAV25" s="384"/>
      <c r="DAW25" s="384"/>
      <c r="DAX25" s="384"/>
      <c r="DAY25" s="384"/>
      <c r="DAZ25" s="384"/>
      <c r="DBA25" s="384"/>
      <c r="DBB25" s="384"/>
      <c r="DBC25" s="384"/>
      <c r="DBD25" s="384"/>
      <c r="DBE25" s="384"/>
      <c r="DBF25" s="384"/>
      <c r="DBG25" s="384"/>
      <c r="DBH25" s="384"/>
      <c r="DBI25" s="384"/>
      <c r="DBJ25" s="384"/>
      <c r="DBK25" s="384"/>
      <c r="DBL25" s="384"/>
      <c r="DBM25" s="384"/>
      <c r="DBN25" s="384"/>
      <c r="DBO25" s="384"/>
      <c r="DBP25" s="384"/>
      <c r="DBQ25" s="384"/>
      <c r="DBR25" s="384"/>
      <c r="DBS25" s="384"/>
      <c r="DBT25" s="384"/>
      <c r="DBU25" s="384"/>
      <c r="DBV25" s="384"/>
      <c r="DBW25" s="384"/>
      <c r="DBX25" s="384"/>
      <c r="DBY25" s="384"/>
      <c r="DBZ25" s="384"/>
      <c r="DCA25" s="384"/>
      <c r="DCB25" s="384"/>
      <c r="DCC25" s="384"/>
      <c r="DCD25" s="384"/>
      <c r="DCE25" s="384"/>
      <c r="DCF25" s="384"/>
      <c r="DCG25" s="384"/>
      <c r="DCH25" s="384"/>
      <c r="DCI25" s="384"/>
      <c r="DCJ25" s="384"/>
      <c r="DCK25" s="384"/>
      <c r="DCL25" s="384"/>
      <c r="DCM25" s="384"/>
      <c r="DCN25" s="384"/>
      <c r="DCO25" s="384"/>
      <c r="DCP25" s="384"/>
      <c r="DCQ25" s="384"/>
      <c r="DCR25" s="384"/>
      <c r="DCS25" s="384"/>
      <c r="DCT25" s="384"/>
      <c r="DCU25" s="384"/>
      <c r="DCV25" s="384"/>
      <c r="DCW25" s="384"/>
      <c r="DCX25" s="384"/>
      <c r="DCY25" s="384"/>
      <c r="DCZ25" s="384"/>
      <c r="DDA25" s="384"/>
      <c r="DDB25" s="384"/>
      <c r="DDC25" s="384"/>
      <c r="DDD25" s="384"/>
      <c r="DDE25" s="384"/>
      <c r="DDF25" s="384"/>
      <c r="DDG25" s="384"/>
      <c r="DDH25" s="384"/>
      <c r="DDI25" s="384"/>
      <c r="DDJ25" s="384"/>
      <c r="DDK25" s="384"/>
      <c r="DDL25" s="384"/>
      <c r="DDM25" s="384"/>
      <c r="DDN25" s="384"/>
      <c r="DDO25" s="384"/>
      <c r="DDP25" s="384"/>
      <c r="DDQ25" s="384"/>
      <c r="DDR25" s="384"/>
      <c r="DDS25" s="384"/>
      <c r="DDT25" s="384"/>
      <c r="DDU25" s="384"/>
      <c r="DDV25" s="384"/>
      <c r="DDW25" s="384"/>
      <c r="DDX25" s="384"/>
      <c r="DDY25" s="384"/>
      <c r="DDZ25" s="384"/>
      <c r="DEA25" s="384"/>
      <c r="DEB25" s="384"/>
      <c r="DEC25" s="384"/>
      <c r="DED25" s="384"/>
      <c r="DEE25" s="384"/>
      <c r="DEF25" s="384"/>
      <c r="DEG25" s="384"/>
      <c r="DEH25" s="384"/>
      <c r="DEI25" s="384"/>
      <c r="DEJ25" s="384"/>
      <c r="DEK25" s="384"/>
      <c r="DEL25" s="384"/>
      <c r="DEM25" s="384"/>
      <c r="DEN25" s="384"/>
      <c r="DEO25" s="384"/>
      <c r="DEP25" s="384"/>
      <c r="DEQ25" s="384"/>
      <c r="DER25" s="384"/>
      <c r="DES25" s="384"/>
      <c r="DET25" s="384"/>
      <c r="DEU25" s="384"/>
      <c r="DEV25" s="384"/>
      <c r="DEW25" s="384"/>
      <c r="DEX25" s="384"/>
      <c r="DEY25" s="384"/>
      <c r="DEZ25" s="384"/>
      <c r="DFA25" s="384"/>
      <c r="DFB25" s="384"/>
      <c r="DFC25" s="384"/>
      <c r="DFD25" s="384"/>
      <c r="DFE25" s="384"/>
      <c r="DFF25" s="384"/>
      <c r="DFG25" s="384"/>
      <c r="DFH25" s="384"/>
      <c r="DFI25" s="384"/>
      <c r="DFJ25" s="384"/>
      <c r="DFK25" s="384"/>
      <c r="DFL25" s="384"/>
      <c r="DFM25" s="384"/>
      <c r="DFN25" s="384"/>
      <c r="DFO25" s="384"/>
      <c r="DFP25" s="384"/>
      <c r="DFQ25" s="384"/>
      <c r="DFR25" s="384"/>
      <c r="DFS25" s="384"/>
      <c r="DFT25" s="384"/>
      <c r="DFU25" s="384"/>
      <c r="DFV25" s="384"/>
      <c r="DFW25" s="384"/>
      <c r="DFX25" s="384"/>
      <c r="DFY25" s="384"/>
      <c r="DFZ25" s="384"/>
      <c r="DGA25" s="384"/>
      <c r="DGB25" s="384"/>
      <c r="DGC25" s="384"/>
      <c r="DGD25" s="384"/>
      <c r="DGE25" s="384"/>
      <c r="DGF25" s="384"/>
      <c r="DGG25" s="384"/>
      <c r="DGH25" s="384"/>
      <c r="DGI25" s="384"/>
      <c r="DGJ25" s="384"/>
      <c r="DGK25" s="384"/>
      <c r="DGL25" s="384"/>
      <c r="DGM25" s="384"/>
      <c r="DGN25" s="384"/>
      <c r="DGO25" s="384"/>
      <c r="DGP25" s="384"/>
      <c r="DGQ25" s="384"/>
      <c r="DGR25" s="384"/>
      <c r="DGS25" s="384"/>
      <c r="DGT25" s="384"/>
      <c r="DGU25" s="384"/>
      <c r="DGV25" s="384"/>
      <c r="DGW25" s="384"/>
      <c r="DGX25" s="384"/>
      <c r="DGY25" s="384"/>
      <c r="DGZ25" s="384"/>
      <c r="DHA25" s="384"/>
      <c r="DHB25" s="384"/>
      <c r="DHC25" s="384"/>
      <c r="DHD25" s="384"/>
      <c r="DHE25" s="384"/>
      <c r="DHF25" s="384"/>
      <c r="DHG25" s="384"/>
      <c r="DHH25" s="384"/>
      <c r="DHI25" s="384"/>
      <c r="DHJ25" s="384"/>
      <c r="DHK25" s="384"/>
      <c r="DHL25" s="384"/>
      <c r="DHM25" s="384"/>
      <c r="DHN25" s="384"/>
      <c r="DHO25" s="384"/>
      <c r="DHP25" s="384"/>
      <c r="DHQ25" s="384"/>
      <c r="DHR25" s="384"/>
      <c r="DHS25" s="384"/>
      <c r="DHT25" s="384"/>
      <c r="DHU25" s="384"/>
      <c r="DHV25" s="384"/>
      <c r="DHW25" s="384"/>
      <c r="DHX25" s="384"/>
      <c r="DHY25" s="384"/>
      <c r="DHZ25" s="384"/>
      <c r="DIA25" s="384"/>
      <c r="DIB25" s="384"/>
      <c r="DIC25" s="384"/>
      <c r="DID25" s="384"/>
      <c r="DIE25" s="384"/>
      <c r="DIF25" s="384"/>
      <c r="DIG25" s="384"/>
      <c r="DIH25" s="384"/>
      <c r="DII25" s="384"/>
      <c r="DIJ25" s="384"/>
      <c r="DIK25" s="384"/>
      <c r="DIL25" s="384"/>
      <c r="DIM25" s="384"/>
      <c r="DIN25" s="384"/>
      <c r="DIO25" s="384"/>
      <c r="DIP25" s="384"/>
      <c r="DIQ25" s="384"/>
      <c r="DIR25" s="384"/>
      <c r="DIS25" s="384"/>
      <c r="DIT25" s="384"/>
      <c r="DIU25" s="384"/>
      <c r="DIV25" s="384"/>
      <c r="DIW25" s="384"/>
      <c r="DIX25" s="384"/>
      <c r="DIY25" s="384"/>
      <c r="DIZ25" s="384"/>
      <c r="DJA25" s="384"/>
      <c r="DJB25" s="384"/>
      <c r="DJC25" s="384"/>
      <c r="DJD25" s="384"/>
      <c r="DJE25" s="384"/>
      <c r="DJF25" s="384"/>
      <c r="DJG25" s="384"/>
      <c r="DJH25" s="384"/>
      <c r="DJI25" s="384"/>
      <c r="DJJ25" s="384"/>
      <c r="DJK25" s="384"/>
      <c r="DJL25" s="384"/>
      <c r="DJM25" s="384"/>
      <c r="DJN25" s="384"/>
      <c r="DJO25" s="384"/>
      <c r="DJP25" s="384"/>
      <c r="DJQ25" s="384"/>
      <c r="DJR25" s="384"/>
      <c r="DJS25" s="384"/>
      <c r="DJT25" s="384"/>
      <c r="DJU25" s="384"/>
      <c r="DJV25" s="384"/>
      <c r="DJW25" s="384"/>
      <c r="DJX25" s="384"/>
      <c r="DJY25" s="384"/>
      <c r="DJZ25" s="384"/>
      <c r="DKA25" s="384"/>
      <c r="DKB25" s="384"/>
      <c r="DKC25" s="384"/>
      <c r="DKD25" s="384"/>
      <c r="DKE25" s="384"/>
      <c r="DKF25" s="384"/>
      <c r="DKG25" s="384"/>
      <c r="DKH25" s="384"/>
      <c r="DKI25" s="384"/>
      <c r="DKJ25" s="384"/>
      <c r="DKK25" s="384"/>
      <c r="DKL25" s="384"/>
      <c r="DKM25" s="384"/>
      <c r="DKN25" s="384"/>
      <c r="DKO25" s="384"/>
      <c r="DKP25" s="384"/>
      <c r="DKQ25" s="384"/>
      <c r="DKR25" s="384"/>
      <c r="DKS25" s="384"/>
      <c r="DKT25" s="384"/>
      <c r="DKU25" s="384"/>
      <c r="DKV25" s="384"/>
      <c r="DKW25" s="384"/>
      <c r="DKX25" s="384"/>
      <c r="DKY25" s="384"/>
      <c r="DKZ25" s="384"/>
      <c r="DLA25" s="384"/>
      <c r="DLB25" s="384"/>
      <c r="DLC25" s="384"/>
      <c r="DLD25" s="384"/>
      <c r="DLE25" s="384"/>
      <c r="DLF25" s="384"/>
      <c r="DLG25" s="384"/>
      <c r="DLH25" s="384"/>
      <c r="DLI25" s="384"/>
      <c r="DLJ25" s="384"/>
      <c r="DLK25" s="384"/>
      <c r="DLL25" s="384"/>
      <c r="DLM25" s="384"/>
      <c r="DLN25" s="384"/>
      <c r="DLO25" s="384"/>
      <c r="DLP25" s="384"/>
      <c r="DLQ25" s="384"/>
      <c r="DLR25" s="384"/>
      <c r="DLS25" s="384"/>
      <c r="DLT25" s="384"/>
      <c r="DLU25" s="384"/>
      <c r="DLV25" s="384"/>
      <c r="DLW25" s="384"/>
      <c r="DLX25" s="384"/>
      <c r="DLY25" s="384"/>
      <c r="DLZ25" s="384"/>
      <c r="DMA25" s="384"/>
      <c r="DMB25" s="384"/>
      <c r="DMC25" s="384"/>
      <c r="DMD25" s="384"/>
      <c r="DME25" s="384"/>
      <c r="DMF25" s="384"/>
      <c r="DMG25" s="384"/>
      <c r="DMH25" s="384"/>
      <c r="DMI25" s="384"/>
      <c r="DMJ25" s="384"/>
      <c r="DMK25" s="384"/>
      <c r="DML25" s="384"/>
      <c r="DMM25" s="384"/>
      <c r="DMN25" s="384"/>
      <c r="DMO25" s="384"/>
      <c r="DMP25" s="384"/>
      <c r="DMQ25" s="384"/>
      <c r="DMR25" s="384"/>
      <c r="DMS25" s="384"/>
      <c r="DMT25" s="384"/>
      <c r="DMU25" s="384"/>
      <c r="DMV25" s="384"/>
      <c r="DMW25" s="384"/>
      <c r="DMX25" s="384"/>
      <c r="DMY25" s="384"/>
      <c r="DMZ25" s="384"/>
      <c r="DNA25" s="384"/>
      <c r="DNB25" s="384"/>
      <c r="DNC25" s="384"/>
      <c r="DND25" s="384"/>
      <c r="DNE25" s="384"/>
      <c r="DNF25" s="384"/>
      <c r="DNG25" s="384"/>
      <c r="DNH25" s="384"/>
      <c r="DNI25" s="384"/>
      <c r="DNJ25" s="384"/>
      <c r="DNK25" s="384"/>
      <c r="DNL25" s="384"/>
      <c r="DNM25" s="384"/>
      <c r="DNN25" s="384"/>
      <c r="DNO25" s="384"/>
      <c r="DNP25" s="384"/>
      <c r="DNQ25" s="384"/>
      <c r="DNR25" s="384"/>
      <c r="DNS25" s="384"/>
      <c r="DNT25" s="384"/>
      <c r="DNU25" s="384"/>
      <c r="DNV25" s="384"/>
      <c r="DNW25" s="384"/>
      <c r="DNX25" s="384"/>
      <c r="DNY25" s="384"/>
      <c r="DNZ25" s="384"/>
      <c r="DOA25" s="384"/>
      <c r="DOB25" s="384"/>
      <c r="DOC25" s="384"/>
      <c r="DOD25" s="384"/>
      <c r="DOE25" s="384"/>
      <c r="DOF25" s="384"/>
      <c r="DOG25" s="384"/>
      <c r="DOH25" s="384"/>
      <c r="DOI25" s="384"/>
      <c r="DOJ25" s="384"/>
      <c r="DOK25" s="384"/>
      <c r="DOL25" s="384"/>
      <c r="DOM25" s="384"/>
      <c r="DON25" s="384"/>
      <c r="DOO25" s="384"/>
      <c r="DOP25" s="384"/>
      <c r="DOQ25" s="384"/>
      <c r="DOR25" s="384"/>
      <c r="DOS25" s="384"/>
      <c r="DOT25" s="384"/>
      <c r="DOU25" s="384"/>
      <c r="DOV25" s="384"/>
      <c r="DOW25" s="384"/>
      <c r="DOX25" s="384"/>
      <c r="DOY25" s="384"/>
      <c r="DOZ25" s="384"/>
      <c r="DPA25" s="384"/>
      <c r="DPB25" s="384"/>
      <c r="DPC25" s="384"/>
      <c r="DPD25" s="384"/>
      <c r="DPE25" s="384"/>
      <c r="DPF25" s="384"/>
      <c r="DPG25" s="384"/>
      <c r="DPH25" s="384"/>
      <c r="DPI25" s="384"/>
      <c r="DPJ25" s="384"/>
      <c r="DPK25" s="384"/>
      <c r="DPL25" s="384"/>
      <c r="DPM25" s="384"/>
      <c r="DPN25" s="384"/>
      <c r="DPO25" s="384"/>
      <c r="DPP25" s="384"/>
      <c r="DPQ25" s="384"/>
      <c r="DPR25" s="384"/>
      <c r="DPS25" s="384"/>
      <c r="DPT25" s="384"/>
      <c r="DPU25" s="384"/>
      <c r="DPV25" s="384"/>
      <c r="DPW25" s="384"/>
      <c r="DPX25" s="384"/>
      <c r="DPY25" s="384"/>
      <c r="DPZ25" s="384"/>
      <c r="DQA25" s="384"/>
      <c r="DQB25" s="384"/>
      <c r="DQC25" s="384"/>
      <c r="DQD25" s="384"/>
      <c r="DQE25" s="384"/>
      <c r="DQF25" s="384"/>
      <c r="DQG25" s="384"/>
      <c r="DQH25" s="384"/>
      <c r="DQI25" s="384"/>
      <c r="DQJ25" s="384"/>
      <c r="DQK25" s="384"/>
      <c r="DQL25" s="384"/>
      <c r="DQM25" s="384"/>
      <c r="DQN25" s="384"/>
      <c r="DQO25" s="384"/>
      <c r="DQP25" s="384"/>
      <c r="DQQ25" s="384"/>
      <c r="DQR25" s="384"/>
      <c r="DQS25" s="384"/>
      <c r="DQT25" s="384"/>
      <c r="DQU25" s="384"/>
      <c r="DQV25" s="384"/>
      <c r="DQW25" s="384"/>
      <c r="DQX25" s="384"/>
      <c r="DQY25" s="384"/>
      <c r="DQZ25" s="384"/>
      <c r="DRA25" s="384"/>
      <c r="DRB25" s="384"/>
      <c r="DRC25" s="384"/>
      <c r="DRD25" s="384"/>
      <c r="DRE25" s="384"/>
      <c r="DRF25" s="384"/>
      <c r="DRG25" s="384"/>
      <c r="DRH25" s="384"/>
      <c r="DRI25" s="384"/>
      <c r="DRJ25" s="384"/>
      <c r="DRK25" s="384"/>
      <c r="DRL25" s="384"/>
      <c r="DRM25" s="384"/>
      <c r="DRN25" s="384"/>
      <c r="DRO25" s="384"/>
      <c r="DRP25" s="384"/>
      <c r="DRQ25" s="384"/>
      <c r="DRR25" s="384"/>
      <c r="DRS25" s="384"/>
      <c r="DRT25" s="384"/>
      <c r="DRU25" s="384"/>
      <c r="DRV25" s="384"/>
      <c r="DRW25" s="384"/>
      <c r="DRX25" s="384"/>
      <c r="DRY25" s="384"/>
      <c r="DRZ25" s="384"/>
      <c r="DSA25" s="384"/>
      <c r="DSB25" s="384"/>
      <c r="DSC25" s="384"/>
      <c r="DSD25" s="384"/>
      <c r="DSE25" s="384"/>
      <c r="DSF25" s="384"/>
      <c r="DSG25" s="384"/>
      <c r="DSH25" s="384"/>
      <c r="DSI25" s="384"/>
      <c r="DSJ25" s="384"/>
      <c r="DSK25" s="384"/>
      <c r="DSL25" s="384"/>
      <c r="DSM25" s="384"/>
      <c r="DSN25" s="384"/>
      <c r="DSO25" s="384"/>
      <c r="DSP25" s="384"/>
      <c r="DSQ25" s="384"/>
      <c r="DSR25" s="384"/>
      <c r="DSS25" s="384"/>
      <c r="DST25" s="384"/>
      <c r="DSU25" s="384"/>
      <c r="DSV25" s="384"/>
      <c r="DSW25" s="384"/>
      <c r="DSX25" s="384"/>
      <c r="DSY25" s="384"/>
      <c r="DSZ25" s="384"/>
      <c r="DTA25" s="384"/>
      <c r="DTB25" s="384"/>
      <c r="DTC25" s="384"/>
      <c r="DTD25" s="384"/>
      <c r="DTE25" s="384"/>
      <c r="DTF25" s="384"/>
      <c r="DTG25" s="384"/>
      <c r="DTH25" s="384"/>
      <c r="DTI25" s="384"/>
      <c r="DTJ25" s="384"/>
      <c r="DTK25" s="384"/>
      <c r="DTL25" s="384"/>
      <c r="DTM25" s="384"/>
      <c r="DTN25" s="384"/>
      <c r="DTO25" s="384"/>
      <c r="DTP25" s="384"/>
      <c r="DTQ25" s="384"/>
      <c r="DTR25" s="384"/>
      <c r="DTS25" s="384"/>
      <c r="DTT25" s="384"/>
      <c r="DTU25" s="384"/>
      <c r="DTV25" s="384"/>
      <c r="DTW25" s="384"/>
      <c r="DTX25" s="384"/>
      <c r="DTY25" s="384"/>
      <c r="DTZ25" s="384"/>
      <c r="DUA25" s="384"/>
      <c r="DUB25" s="384"/>
      <c r="DUC25" s="384"/>
      <c r="DUD25" s="384"/>
      <c r="DUE25" s="384"/>
      <c r="DUF25" s="384"/>
      <c r="DUG25" s="384"/>
      <c r="DUH25" s="384"/>
      <c r="DUI25" s="384"/>
      <c r="DUJ25" s="384"/>
      <c r="DUK25" s="384"/>
      <c r="DUL25" s="384"/>
      <c r="DUM25" s="384"/>
      <c r="DUN25" s="384"/>
      <c r="DUO25" s="384"/>
      <c r="DUP25" s="384"/>
      <c r="DUQ25" s="384"/>
      <c r="DUR25" s="384"/>
      <c r="DUS25" s="384"/>
      <c r="DUT25" s="384"/>
      <c r="DUU25" s="384"/>
      <c r="DUV25" s="384"/>
      <c r="DUW25" s="384"/>
      <c r="DUX25" s="384"/>
      <c r="DUY25" s="384"/>
      <c r="DUZ25" s="384"/>
      <c r="DVA25" s="384"/>
      <c r="DVB25" s="384"/>
      <c r="DVC25" s="384"/>
      <c r="DVD25" s="384"/>
      <c r="DVE25" s="384"/>
      <c r="DVF25" s="384"/>
      <c r="DVG25" s="384"/>
      <c r="DVH25" s="384"/>
      <c r="DVI25" s="384"/>
      <c r="DVJ25" s="384"/>
      <c r="DVK25" s="384"/>
      <c r="DVL25" s="384"/>
      <c r="DVM25" s="384"/>
      <c r="DVN25" s="384"/>
      <c r="DVO25" s="384"/>
      <c r="DVP25" s="384"/>
      <c r="DVQ25" s="384"/>
      <c r="DVR25" s="384"/>
      <c r="DVS25" s="384"/>
      <c r="DVT25" s="384"/>
      <c r="DVU25" s="384"/>
      <c r="DVV25" s="384"/>
      <c r="DVW25" s="384"/>
      <c r="DVX25" s="384"/>
      <c r="DVY25" s="384"/>
      <c r="DVZ25" s="384"/>
      <c r="DWA25" s="384"/>
      <c r="DWB25" s="384"/>
      <c r="DWC25" s="384"/>
      <c r="DWD25" s="384"/>
      <c r="DWE25" s="384"/>
      <c r="DWF25" s="384"/>
      <c r="DWG25" s="384"/>
      <c r="DWH25" s="384"/>
      <c r="DWI25" s="384"/>
      <c r="DWJ25" s="384"/>
      <c r="DWK25" s="384"/>
      <c r="DWL25" s="384"/>
      <c r="DWM25" s="384"/>
      <c r="DWN25" s="384"/>
      <c r="DWO25" s="384"/>
      <c r="DWP25" s="384"/>
      <c r="DWQ25" s="384"/>
      <c r="DWR25" s="384"/>
      <c r="DWS25" s="384"/>
      <c r="DWT25" s="384"/>
      <c r="DWU25" s="384"/>
      <c r="DWV25" s="384"/>
      <c r="DWW25" s="384"/>
      <c r="DWX25" s="384"/>
      <c r="DWY25" s="384"/>
      <c r="DWZ25" s="384"/>
      <c r="DXA25" s="384"/>
      <c r="DXB25" s="384"/>
      <c r="DXC25" s="384"/>
      <c r="DXD25" s="384"/>
      <c r="DXE25" s="384"/>
      <c r="DXF25" s="384"/>
      <c r="DXG25" s="384"/>
      <c r="DXH25" s="384"/>
      <c r="DXI25" s="384"/>
      <c r="DXJ25" s="384"/>
      <c r="DXK25" s="384"/>
      <c r="DXL25" s="384"/>
      <c r="DXM25" s="384"/>
      <c r="DXN25" s="384"/>
      <c r="DXO25" s="384"/>
      <c r="DXP25" s="384"/>
      <c r="DXQ25" s="384"/>
      <c r="DXR25" s="384"/>
      <c r="DXS25" s="384"/>
      <c r="DXT25" s="384"/>
      <c r="DXU25" s="384"/>
      <c r="DXV25" s="384"/>
      <c r="DXW25" s="384"/>
      <c r="DXX25" s="384"/>
      <c r="DXY25" s="384"/>
      <c r="DXZ25" s="384"/>
      <c r="DYA25" s="384"/>
      <c r="DYB25" s="384"/>
      <c r="DYC25" s="384"/>
      <c r="DYD25" s="384"/>
      <c r="DYE25" s="384"/>
      <c r="DYF25" s="384"/>
      <c r="DYG25" s="384"/>
      <c r="DYH25" s="384"/>
      <c r="DYI25" s="384"/>
      <c r="DYJ25" s="384"/>
      <c r="DYK25" s="384"/>
      <c r="DYL25" s="384"/>
      <c r="DYM25" s="384"/>
      <c r="DYN25" s="384"/>
      <c r="DYO25" s="384"/>
      <c r="DYP25" s="384"/>
      <c r="DYQ25" s="384"/>
      <c r="DYR25" s="384"/>
      <c r="DYS25" s="384"/>
      <c r="DYT25" s="384"/>
      <c r="DYU25" s="384"/>
      <c r="DYV25" s="384"/>
      <c r="DYW25" s="384"/>
      <c r="DYX25" s="384"/>
      <c r="DYY25" s="384"/>
      <c r="DYZ25" s="384"/>
      <c r="DZA25" s="384"/>
      <c r="DZB25" s="384"/>
      <c r="DZC25" s="384"/>
      <c r="DZD25" s="384"/>
      <c r="DZE25" s="384"/>
      <c r="DZF25" s="384"/>
      <c r="DZG25" s="384"/>
      <c r="DZH25" s="384"/>
      <c r="DZI25" s="384"/>
      <c r="DZJ25" s="384"/>
      <c r="DZK25" s="384"/>
      <c r="DZL25" s="384"/>
      <c r="DZM25" s="384"/>
      <c r="DZN25" s="384"/>
      <c r="DZO25" s="384"/>
      <c r="DZP25" s="384"/>
      <c r="DZQ25" s="384"/>
      <c r="DZR25" s="384"/>
      <c r="DZS25" s="384"/>
      <c r="DZT25" s="384"/>
      <c r="DZU25" s="384"/>
      <c r="DZV25" s="384"/>
      <c r="DZW25" s="384"/>
      <c r="DZX25" s="384"/>
      <c r="DZY25" s="384"/>
      <c r="DZZ25" s="384"/>
      <c r="EAA25" s="384"/>
      <c r="EAB25" s="384"/>
      <c r="EAC25" s="384"/>
      <c r="EAD25" s="384"/>
      <c r="EAE25" s="384"/>
      <c r="EAF25" s="384"/>
      <c r="EAG25" s="384"/>
      <c r="EAH25" s="384"/>
      <c r="EAI25" s="384"/>
      <c r="EAJ25" s="384"/>
      <c r="EAK25" s="384"/>
      <c r="EAL25" s="384"/>
      <c r="EAM25" s="384"/>
      <c r="EAN25" s="384"/>
      <c r="EAO25" s="384"/>
      <c r="EAP25" s="384"/>
      <c r="EAQ25" s="384"/>
      <c r="EAR25" s="384"/>
      <c r="EAS25" s="384"/>
      <c r="EAT25" s="384"/>
      <c r="EAU25" s="384"/>
      <c r="EAV25" s="384"/>
      <c r="EAW25" s="384"/>
      <c r="EAX25" s="384"/>
      <c r="EAY25" s="384"/>
      <c r="EAZ25" s="384"/>
      <c r="EBA25" s="384"/>
      <c r="EBB25" s="384"/>
      <c r="EBC25" s="384"/>
      <c r="EBD25" s="384"/>
      <c r="EBE25" s="384"/>
      <c r="EBF25" s="384"/>
      <c r="EBG25" s="384"/>
      <c r="EBH25" s="384"/>
      <c r="EBI25" s="384"/>
      <c r="EBJ25" s="384"/>
      <c r="EBK25" s="384"/>
      <c r="EBL25" s="384"/>
      <c r="EBM25" s="384"/>
      <c r="EBN25" s="384"/>
      <c r="EBO25" s="384"/>
      <c r="EBP25" s="384"/>
      <c r="EBQ25" s="384"/>
      <c r="EBR25" s="384"/>
      <c r="EBS25" s="384"/>
      <c r="EBT25" s="384"/>
      <c r="EBU25" s="384"/>
      <c r="EBV25" s="384"/>
      <c r="EBW25" s="384"/>
      <c r="EBX25" s="384"/>
      <c r="EBY25" s="384"/>
      <c r="EBZ25" s="384"/>
      <c r="ECA25" s="384"/>
      <c r="ECB25" s="384"/>
      <c r="ECC25" s="384"/>
      <c r="ECD25" s="384"/>
      <c r="ECE25" s="384"/>
      <c r="ECF25" s="384"/>
      <c r="ECG25" s="384"/>
      <c r="ECH25" s="384"/>
      <c r="ECI25" s="384"/>
      <c r="ECJ25" s="384"/>
      <c r="ECK25" s="384"/>
      <c r="ECL25" s="384"/>
      <c r="ECM25" s="384"/>
      <c r="ECN25" s="384"/>
      <c r="ECO25" s="384"/>
      <c r="ECP25" s="384"/>
      <c r="ECQ25" s="384"/>
      <c r="ECR25" s="384"/>
      <c r="ECS25" s="384"/>
      <c r="ECT25" s="384"/>
      <c r="ECU25" s="384"/>
      <c r="ECV25" s="384"/>
      <c r="ECW25" s="384"/>
      <c r="ECX25" s="384"/>
      <c r="ECY25" s="384"/>
      <c r="ECZ25" s="384"/>
      <c r="EDA25" s="384"/>
      <c r="EDB25" s="384"/>
      <c r="EDC25" s="384"/>
      <c r="EDD25" s="384"/>
      <c r="EDE25" s="384"/>
      <c r="EDF25" s="384"/>
      <c r="EDG25" s="384"/>
      <c r="EDH25" s="384"/>
      <c r="EDI25" s="384"/>
      <c r="EDJ25" s="384"/>
      <c r="EDK25" s="384"/>
      <c r="EDL25" s="384"/>
      <c r="EDM25" s="384"/>
      <c r="EDN25" s="384"/>
      <c r="EDO25" s="384"/>
      <c r="EDP25" s="384"/>
      <c r="EDQ25" s="384"/>
      <c r="EDR25" s="384"/>
      <c r="EDS25" s="384"/>
      <c r="EDT25" s="384"/>
      <c r="EDU25" s="384"/>
      <c r="EDV25" s="384"/>
      <c r="EDW25" s="384"/>
      <c r="EDX25" s="384"/>
      <c r="EDY25" s="384"/>
      <c r="EDZ25" s="384"/>
      <c r="EEA25" s="384"/>
      <c r="EEB25" s="384"/>
      <c r="EEC25" s="384"/>
      <c r="EED25" s="384"/>
      <c r="EEE25" s="384"/>
      <c r="EEF25" s="384"/>
      <c r="EEG25" s="384"/>
      <c r="EEH25" s="384"/>
      <c r="EEI25" s="384"/>
      <c r="EEJ25" s="384"/>
      <c r="EEK25" s="384"/>
      <c r="EEL25" s="384"/>
      <c r="EEM25" s="384"/>
      <c r="EEN25" s="384"/>
      <c r="EEO25" s="384"/>
      <c r="EEP25" s="384"/>
      <c r="EEQ25" s="384"/>
      <c r="EER25" s="384"/>
      <c r="EES25" s="384"/>
      <c r="EET25" s="384"/>
      <c r="EEU25" s="384"/>
      <c r="EEV25" s="384"/>
      <c r="EEW25" s="384"/>
      <c r="EEX25" s="384"/>
      <c r="EEY25" s="384"/>
      <c r="EEZ25" s="384"/>
      <c r="EFA25" s="384"/>
      <c r="EFB25" s="384"/>
      <c r="EFC25" s="384"/>
      <c r="EFD25" s="384"/>
      <c r="EFE25" s="384"/>
      <c r="EFF25" s="384"/>
      <c r="EFG25" s="384"/>
      <c r="EFH25" s="384"/>
      <c r="EFI25" s="384"/>
      <c r="EFJ25" s="384"/>
      <c r="EFK25" s="384"/>
      <c r="EFL25" s="384"/>
      <c r="EFM25" s="384"/>
      <c r="EFN25" s="384"/>
      <c r="EFO25" s="384"/>
      <c r="EFP25" s="384"/>
      <c r="EFQ25" s="384"/>
      <c r="EFR25" s="384"/>
      <c r="EFS25" s="384"/>
      <c r="EFT25" s="384"/>
      <c r="EFU25" s="384"/>
      <c r="EFV25" s="384"/>
      <c r="EFW25" s="384"/>
      <c r="EFX25" s="384"/>
      <c r="EFY25" s="384"/>
      <c r="EFZ25" s="384"/>
      <c r="EGA25" s="384"/>
      <c r="EGB25" s="384"/>
      <c r="EGC25" s="384"/>
      <c r="EGD25" s="384"/>
      <c r="EGE25" s="384"/>
      <c r="EGF25" s="384"/>
      <c r="EGG25" s="384"/>
      <c r="EGH25" s="384"/>
      <c r="EGI25" s="384"/>
      <c r="EGJ25" s="384"/>
      <c r="EGK25" s="384"/>
      <c r="EGL25" s="384"/>
      <c r="EGM25" s="384"/>
      <c r="EGN25" s="384"/>
      <c r="EGO25" s="384"/>
      <c r="EGP25" s="384"/>
      <c r="EGQ25" s="384"/>
      <c r="EGR25" s="384"/>
      <c r="EGS25" s="384"/>
      <c r="EGT25" s="384"/>
      <c r="EGU25" s="384"/>
      <c r="EGV25" s="384"/>
      <c r="EGW25" s="384"/>
      <c r="EGX25" s="384"/>
      <c r="EGY25" s="384"/>
      <c r="EGZ25" s="384"/>
      <c r="EHA25" s="384"/>
      <c r="EHB25" s="384"/>
      <c r="EHC25" s="384"/>
      <c r="EHD25" s="384"/>
      <c r="EHE25" s="384"/>
      <c r="EHF25" s="384"/>
      <c r="EHG25" s="384"/>
      <c r="EHH25" s="384"/>
      <c r="EHI25" s="384"/>
      <c r="EHJ25" s="384"/>
      <c r="EHK25" s="384"/>
      <c r="EHL25" s="384"/>
      <c r="EHM25" s="384"/>
      <c r="EHN25" s="384"/>
      <c r="EHO25" s="384"/>
      <c r="EHP25" s="384"/>
      <c r="EHQ25" s="384"/>
      <c r="EHR25" s="384"/>
      <c r="EHS25" s="384"/>
      <c r="EHT25" s="384"/>
      <c r="EHU25" s="384"/>
      <c r="EHV25" s="384"/>
      <c r="EHW25" s="384"/>
      <c r="EHX25" s="384"/>
      <c r="EHY25" s="384"/>
      <c r="EHZ25" s="384"/>
      <c r="EIA25" s="384"/>
      <c r="EIB25" s="384"/>
      <c r="EIC25" s="384"/>
      <c r="EID25" s="384"/>
      <c r="EIE25" s="384"/>
      <c r="EIF25" s="384"/>
      <c r="EIG25" s="384"/>
      <c r="EIH25" s="384"/>
      <c r="EII25" s="384"/>
      <c r="EIJ25" s="384"/>
      <c r="EIK25" s="384"/>
      <c r="EIL25" s="384"/>
      <c r="EIM25" s="384"/>
      <c r="EIN25" s="384"/>
      <c r="EIO25" s="384"/>
      <c r="EIP25" s="384"/>
      <c r="EIQ25" s="384"/>
      <c r="EIR25" s="384"/>
      <c r="EIS25" s="384"/>
      <c r="EIT25" s="384"/>
      <c r="EIU25" s="384"/>
      <c r="EIV25" s="384"/>
      <c r="EIW25" s="384"/>
      <c r="EIX25" s="384"/>
      <c r="EIY25" s="384"/>
      <c r="EIZ25" s="384"/>
      <c r="EJA25" s="384"/>
      <c r="EJB25" s="384"/>
      <c r="EJC25" s="384"/>
      <c r="EJD25" s="384"/>
      <c r="EJE25" s="384"/>
      <c r="EJF25" s="384"/>
      <c r="EJG25" s="384"/>
      <c r="EJH25" s="384"/>
      <c r="EJI25" s="384"/>
      <c r="EJJ25" s="384"/>
      <c r="EJK25" s="384"/>
      <c r="EJL25" s="384"/>
      <c r="EJM25" s="384"/>
      <c r="EJN25" s="384"/>
      <c r="EJO25" s="384"/>
      <c r="EJP25" s="384"/>
      <c r="EJQ25" s="384"/>
      <c r="EJR25" s="384"/>
      <c r="EJS25" s="384"/>
      <c r="EJT25" s="384"/>
      <c r="EJU25" s="384"/>
      <c r="EJV25" s="384"/>
      <c r="EJW25" s="384"/>
      <c r="EJX25" s="384"/>
      <c r="EJY25" s="384"/>
      <c r="EJZ25" s="384"/>
      <c r="EKA25" s="384"/>
      <c r="EKB25" s="384"/>
      <c r="EKC25" s="384"/>
      <c r="EKD25" s="384"/>
      <c r="EKE25" s="384"/>
      <c r="EKF25" s="384"/>
      <c r="EKG25" s="384"/>
      <c r="EKH25" s="384"/>
      <c r="EKI25" s="384"/>
      <c r="EKJ25" s="384"/>
      <c r="EKK25" s="384"/>
      <c r="EKL25" s="384"/>
      <c r="EKM25" s="384"/>
      <c r="EKN25" s="384"/>
      <c r="EKO25" s="384"/>
      <c r="EKP25" s="384"/>
      <c r="EKQ25" s="384"/>
      <c r="EKR25" s="384"/>
      <c r="EKS25" s="384"/>
      <c r="EKT25" s="384"/>
      <c r="EKU25" s="384"/>
      <c r="EKV25" s="384"/>
      <c r="EKW25" s="384"/>
      <c r="EKX25" s="384"/>
      <c r="EKY25" s="384"/>
      <c r="EKZ25" s="384"/>
      <c r="ELA25" s="384"/>
      <c r="ELB25" s="384"/>
      <c r="ELC25" s="384"/>
      <c r="ELD25" s="384"/>
      <c r="ELE25" s="384"/>
      <c r="ELF25" s="384"/>
      <c r="ELG25" s="384"/>
      <c r="ELH25" s="384"/>
      <c r="ELI25" s="384"/>
      <c r="ELJ25" s="384"/>
      <c r="ELK25" s="384"/>
      <c r="ELL25" s="384"/>
      <c r="ELM25" s="384"/>
      <c r="ELN25" s="384"/>
      <c r="ELO25" s="384"/>
      <c r="ELP25" s="384"/>
      <c r="ELQ25" s="384"/>
      <c r="ELR25" s="384"/>
      <c r="ELS25" s="384"/>
      <c r="ELT25" s="384"/>
      <c r="ELU25" s="384"/>
      <c r="ELV25" s="384"/>
      <c r="ELW25" s="384"/>
      <c r="ELX25" s="384"/>
      <c r="ELY25" s="384"/>
      <c r="ELZ25" s="384"/>
      <c r="EMA25" s="384"/>
      <c r="EMB25" s="384"/>
      <c r="EMC25" s="384"/>
      <c r="EMD25" s="384"/>
      <c r="EME25" s="384"/>
      <c r="EMF25" s="384"/>
      <c r="EMG25" s="384"/>
      <c r="EMH25" s="384"/>
      <c r="EMI25" s="384"/>
      <c r="EMJ25" s="384"/>
      <c r="EMK25" s="384"/>
      <c r="EML25" s="384"/>
      <c r="EMM25" s="384"/>
      <c r="EMN25" s="384"/>
      <c r="EMO25" s="384"/>
      <c r="EMP25" s="384"/>
      <c r="EMQ25" s="384"/>
      <c r="EMR25" s="384"/>
      <c r="EMS25" s="384"/>
      <c r="EMT25" s="384"/>
      <c r="EMU25" s="384"/>
      <c r="EMV25" s="384"/>
      <c r="EMW25" s="384"/>
      <c r="EMX25" s="384"/>
      <c r="EMY25" s="384"/>
      <c r="EMZ25" s="384"/>
      <c r="ENA25" s="384"/>
      <c r="ENB25" s="384"/>
      <c r="ENC25" s="384"/>
      <c r="END25" s="384"/>
      <c r="ENE25" s="384"/>
      <c r="ENF25" s="384"/>
      <c r="ENG25" s="384"/>
      <c r="ENH25" s="384"/>
      <c r="ENI25" s="384"/>
      <c r="ENJ25" s="384"/>
      <c r="ENK25" s="384"/>
      <c r="ENL25" s="384"/>
      <c r="ENM25" s="384"/>
      <c r="ENN25" s="384"/>
      <c r="ENO25" s="384"/>
      <c r="ENP25" s="384"/>
      <c r="ENQ25" s="384"/>
      <c r="ENR25" s="384"/>
      <c r="ENS25" s="384"/>
      <c r="ENT25" s="384"/>
      <c r="ENU25" s="384"/>
      <c r="ENV25" s="384"/>
      <c r="ENW25" s="384"/>
      <c r="ENX25" s="384"/>
      <c r="ENY25" s="384"/>
      <c r="ENZ25" s="384"/>
      <c r="EOA25" s="384"/>
      <c r="EOB25" s="384"/>
      <c r="EOC25" s="384"/>
      <c r="EOD25" s="384"/>
      <c r="EOE25" s="384"/>
      <c r="EOF25" s="384"/>
      <c r="EOG25" s="384"/>
      <c r="EOH25" s="384"/>
      <c r="EOI25" s="384"/>
      <c r="EOJ25" s="384"/>
      <c r="EOK25" s="384"/>
      <c r="EOL25" s="384"/>
      <c r="EOM25" s="384"/>
      <c r="EON25" s="384"/>
      <c r="EOO25" s="384"/>
      <c r="EOP25" s="384"/>
      <c r="EOQ25" s="384"/>
      <c r="EOR25" s="384"/>
      <c r="EOS25" s="384"/>
      <c r="EOT25" s="384"/>
      <c r="EOU25" s="384"/>
      <c r="EOV25" s="384"/>
      <c r="EOW25" s="384"/>
      <c r="EOX25" s="384"/>
      <c r="EOY25" s="384"/>
      <c r="EOZ25" s="384"/>
      <c r="EPA25" s="384"/>
      <c r="EPB25" s="384"/>
      <c r="EPC25" s="384"/>
      <c r="EPD25" s="384"/>
      <c r="EPE25" s="384"/>
      <c r="EPF25" s="384"/>
      <c r="EPG25" s="384"/>
      <c r="EPH25" s="384"/>
      <c r="EPI25" s="384"/>
      <c r="EPJ25" s="384"/>
      <c r="EPK25" s="384"/>
      <c r="EPL25" s="384"/>
      <c r="EPM25" s="384"/>
      <c r="EPN25" s="384"/>
      <c r="EPO25" s="384"/>
      <c r="EPP25" s="384"/>
      <c r="EPQ25" s="384"/>
      <c r="EPR25" s="384"/>
      <c r="EPS25" s="384"/>
      <c r="EPT25" s="384"/>
      <c r="EPU25" s="384"/>
      <c r="EPV25" s="384"/>
      <c r="EPW25" s="384"/>
      <c r="EPX25" s="384"/>
      <c r="EPY25" s="384"/>
      <c r="EPZ25" s="384"/>
      <c r="EQA25" s="384"/>
      <c r="EQB25" s="384"/>
      <c r="EQC25" s="384"/>
      <c r="EQD25" s="384"/>
      <c r="EQE25" s="384"/>
      <c r="EQF25" s="384"/>
      <c r="EQG25" s="384"/>
      <c r="EQH25" s="384"/>
      <c r="EQI25" s="384"/>
      <c r="EQJ25" s="384"/>
      <c r="EQK25" s="384"/>
      <c r="EQL25" s="384"/>
      <c r="EQM25" s="384"/>
      <c r="EQN25" s="384"/>
      <c r="EQO25" s="384"/>
      <c r="EQP25" s="384"/>
      <c r="EQQ25" s="384"/>
      <c r="EQR25" s="384"/>
      <c r="EQS25" s="384"/>
      <c r="EQT25" s="384"/>
      <c r="EQU25" s="384"/>
      <c r="EQV25" s="384"/>
      <c r="EQW25" s="384"/>
      <c r="EQX25" s="384"/>
      <c r="EQY25" s="384"/>
      <c r="EQZ25" s="384"/>
      <c r="ERA25" s="384"/>
      <c r="ERB25" s="384"/>
      <c r="ERC25" s="384"/>
      <c r="ERD25" s="384"/>
      <c r="ERE25" s="384"/>
      <c r="ERF25" s="384"/>
      <c r="ERG25" s="384"/>
      <c r="ERH25" s="384"/>
      <c r="ERI25" s="384"/>
      <c r="ERJ25" s="384"/>
      <c r="ERK25" s="384"/>
      <c r="ERL25" s="384"/>
      <c r="ERM25" s="384"/>
      <c r="ERN25" s="384"/>
      <c r="ERO25" s="384"/>
      <c r="ERP25" s="384"/>
      <c r="ERQ25" s="384"/>
      <c r="ERR25" s="384"/>
      <c r="ERS25" s="384"/>
      <c r="ERT25" s="384"/>
      <c r="ERU25" s="384"/>
      <c r="ERV25" s="384"/>
      <c r="ERW25" s="384"/>
      <c r="ERX25" s="384"/>
      <c r="ERY25" s="384"/>
      <c r="ERZ25" s="384"/>
      <c r="ESA25" s="384"/>
      <c r="ESB25" s="384"/>
      <c r="ESC25" s="384"/>
      <c r="ESD25" s="384"/>
      <c r="ESE25" s="384"/>
      <c r="ESF25" s="384"/>
      <c r="ESG25" s="384"/>
      <c r="ESH25" s="384"/>
      <c r="ESI25" s="384"/>
      <c r="ESJ25" s="384"/>
      <c r="ESK25" s="384"/>
      <c r="ESL25" s="384"/>
      <c r="ESM25" s="384"/>
      <c r="ESN25" s="384"/>
      <c r="ESO25" s="384"/>
      <c r="ESP25" s="384"/>
      <c r="ESQ25" s="384"/>
      <c r="ESR25" s="384"/>
      <c r="ESS25" s="384"/>
      <c r="EST25" s="384"/>
      <c r="ESU25" s="384"/>
      <c r="ESV25" s="384"/>
      <c r="ESW25" s="384"/>
      <c r="ESX25" s="384"/>
      <c r="ESY25" s="384"/>
      <c r="ESZ25" s="384"/>
      <c r="ETA25" s="384"/>
      <c r="ETB25" s="384"/>
      <c r="ETC25" s="384"/>
      <c r="ETD25" s="384"/>
      <c r="ETE25" s="384"/>
      <c r="ETF25" s="384"/>
      <c r="ETG25" s="384"/>
      <c r="ETH25" s="384"/>
      <c r="ETI25" s="384"/>
      <c r="ETJ25" s="384"/>
      <c r="ETK25" s="384"/>
      <c r="ETL25" s="384"/>
      <c r="ETM25" s="384"/>
      <c r="ETN25" s="384"/>
      <c r="ETO25" s="384"/>
      <c r="ETP25" s="384"/>
      <c r="ETQ25" s="384"/>
      <c r="ETR25" s="384"/>
      <c r="ETS25" s="384"/>
      <c r="ETT25" s="384"/>
      <c r="ETU25" s="384"/>
      <c r="ETV25" s="384"/>
      <c r="ETW25" s="384"/>
      <c r="ETX25" s="384"/>
      <c r="ETY25" s="384"/>
      <c r="ETZ25" s="384"/>
      <c r="EUA25" s="384"/>
      <c r="EUB25" s="384"/>
      <c r="EUC25" s="384"/>
      <c r="EUD25" s="384"/>
      <c r="EUE25" s="384"/>
      <c r="EUF25" s="384"/>
      <c r="EUG25" s="384"/>
      <c r="EUH25" s="384"/>
      <c r="EUI25" s="384"/>
      <c r="EUJ25" s="384"/>
      <c r="EUK25" s="384"/>
      <c r="EUL25" s="384"/>
      <c r="EUM25" s="384"/>
      <c r="EUN25" s="384"/>
      <c r="EUO25" s="384"/>
      <c r="EUP25" s="384"/>
      <c r="EUQ25" s="384"/>
      <c r="EUR25" s="384"/>
      <c r="EUS25" s="384"/>
      <c r="EUT25" s="384"/>
      <c r="EUU25" s="384"/>
      <c r="EUV25" s="384"/>
      <c r="EUW25" s="384"/>
      <c r="EUX25" s="384"/>
      <c r="EUY25" s="384"/>
      <c r="EUZ25" s="384"/>
      <c r="EVA25" s="384"/>
      <c r="EVB25" s="384"/>
      <c r="EVC25" s="384"/>
      <c r="EVD25" s="384"/>
      <c r="EVE25" s="384"/>
      <c r="EVF25" s="384"/>
      <c r="EVG25" s="384"/>
      <c r="EVH25" s="384"/>
      <c r="EVI25" s="384"/>
      <c r="EVJ25" s="384"/>
      <c r="EVK25" s="384"/>
      <c r="EVL25" s="384"/>
      <c r="EVM25" s="384"/>
      <c r="EVN25" s="384"/>
      <c r="EVO25" s="384"/>
      <c r="EVP25" s="384"/>
      <c r="EVQ25" s="384"/>
      <c r="EVR25" s="384"/>
      <c r="EVS25" s="384"/>
      <c r="EVT25" s="384"/>
      <c r="EVU25" s="384"/>
      <c r="EVV25" s="384"/>
      <c r="EVW25" s="384"/>
      <c r="EVX25" s="384"/>
      <c r="EVY25" s="384"/>
      <c r="EVZ25" s="384"/>
      <c r="EWA25" s="384"/>
      <c r="EWB25" s="384"/>
      <c r="EWC25" s="384"/>
      <c r="EWD25" s="384"/>
      <c r="EWE25" s="384"/>
      <c r="EWF25" s="384"/>
      <c r="EWG25" s="384"/>
      <c r="EWH25" s="384"/>
      <c r="EWI25" s="384"/>
      <c r="EWJ25" s="384"/>
      <c r="EWK25" s="384"/>
      <c r="EWL25" s="384"/>
      <c r="EWM25" s="384"/>
      <c r="EWN25" s="384"/>
      <c r="EWO25" s="384"/>
      <c r="EWP25" s="384"/>
      <c r="EWQ25" s="384"/>
      <c r="EWR25" s="384"/>
      <c r="EWS25" s="384"/>
      <c r="EWT25" s="384"/>
      <c r="EWU25" s="384"/>
      <c r="EWV25" s="384"/>
      <c r="EWW25" s="384"/>
      <c r="EWX25" s="384"/>
      <c r="EWY25" s="384"/>
      <c r="EWZ25" s="384"/>
      <c r="EXA25" s="384"/>
      <c r="EXB25" s="384"/>
      <c r="EXC25" s="384"/>
      <c r="EXD25" s="384"/>
      <c r="EXE25" s="384"/>
      <c r="EXF25" s="384"/>
      <c r="EXG25" s="384"/>
      <c r="EXH25" s="384"/>
      <c r="EXI25" s="384"/>
      <c r="EXJ25" s="384"/>
      <c r="EXK25" s="384"/>
      <c r="EXL25" s="384"/>
      <c r="EXM25" s="384"/>
      <c r="EXN25" s="384"/>
      <c r="EXO25" s="384"/>
      <c r="EXP25" s="384"/>
      <c r="EXQ25" s="384"/>
      <c r="EXR25" s="384"/>
      <c r="EXS25" s="384"/>
      <c r="EXT25" s="384"/>
      <c r="EXU25" s="384"/>
      <c r="EXV25" s="384"/>
      <c r="EXW25" s="384"/>
      <c r="EXX25" s="384"/>
      <c r="EXY25" s="384"/>
      <c r="EXZ25" s="384"/>
      <c r="EYA25" s="384"/>
      <c r="EYB25" s="384"/>
      <c r="EYC25" s="384"/>
      <c r="EYD25" s="384"/>
      <c r="EYE25" s="384"/>
      <c r="EYF25" s="384"/>
      <c r="EYG25" s="384"/>
      <c r="EYH25" s="384"/>
      <c r="EYI25" s="384"/>
      <c r="EYJ25" s="384"/>
      <c r="EYK25" s="384"/>
      <c r="EYL25" s="384"/>
      <c r="EYM25" s="384"/>
      <c r="EYN25" s="384"/>
      <c r="EYO25" s="384"/>
      <c r="EYP25" s="384"/>
      <c r="EYQ25" s="384"/>
      <c r="EYR25" s="384"/>
      <c r="EYS25" s="384"/>
      <c r="EYT25" s="384"/>
      <c r="EYU25" s="384"/>
      <c r="EYV25" s="384"/>
      <c r="EYW25" s="384"/>
      <c r="EYX25" s="384"/>
      <c r="EYY25" s="384"/>
      <c r="EYZ25" s="384"/>
      <c r="EZA25" s="384"/>
      <c r="EZB25" s="384"/>
      <c r="EZC25" s="384"/>
      <c r="EZD25" s="384"/>
      <c r="EZE25" s="384"/>
      <c r="EZF25" s="384"/>
      <c r="EZG25" s="384"/>
      <c r="EZH25" s="384"/>
      <c r="EZI25" s="384"/>
      <c r="EZJ25" s="384"/>
      <c r="EZK25" s="384"/>
      <c r="EZL25" s="384"/>
      <c r="EZM25" s="384"/>
      <c r="EZN25" s="384"/>
      <c r="EZO25" s="384"/>
      <c r="EZP25" s="384"/>
      <c r="EZQ25" s="384"/>
      <c r="EZR25" s="384"/>
      <c r="EZS25" s="384"/>
      <c r="EZT25" s="384"/>
      <c r="EZU25" s="384"/>
      <c r="EZV25" s="384"/>
      <c r="EZW25" s="384"/>
      <c r="EZX25" s="384"/>
      <c r="EZY25" s="384"/>
      <c r="EZZ25" s="384"/>
      <c r="FAA25" s="384"/>
      <c r="FAB25" s="384"/>
      <c r="FAC25" s="384"/>
      <c r="FAD25" s="384"/>
      <c r="FAE25" s="384"/>
      <c r="FAF25" s="384"/>
      <c r="FAG25" s="384"/>
      <c r="FAH25" s="384"/>
      <c r="FAI25" s="384"/>
      <c r="FAJ25" s="384"/>
      <c r="FAK25" s="384"/>
      <c r="FAL25" s="384"/>
      <c r="FAM25" s="384"/>
      <c r="FAN25" s="384"/>
      <c r="FAO25" s="384"/>
      <c r="FAP25" s="384"/>
      <c r="FAQ25" s="384"/>
      <c r="FAR25" s="384"/>
      <c r="FAS25" s="384"/>
      <c r="FAT25" s="384"/>
      <c r="FAU25" s="384"/>
      <c r="FAV25" s="384"/>
      <c r="FAW25" s="384"/>
      <c r="FAX25" s="384"/>
      <c r="FAY25" s="384"/>
      <c r="FAZ25" s="384"/>
      <c r="FBA25" s="384"/>
      <c r="FBB25" s="384"/>
      <c r="FBC25" s="384"/>
      <c r="FBD25" s="384"/>
      <c r="FBE25" s="384"/>
      <c r="FBF25" s="384"/>
      <c r="FBG25" s="384"/>
      <c r="FBH25" s="384"/>
      <c r="FBI25" s="384"/>
      <c r="FBJ25" s="384"/>
      <c r="FBK25" s="384"/>
      <c r="FBL25" s="384"/>
      <c r="FBM25" s="384"/>
      <c r="FBN25" s="384"/>
      <c r="FBO25" s="384"/>
      <c r="FBP25" s="384"/>
      <c r="FBQ25" s="384"/>
      <c r="FBR25" s="384"/>
      <c r="FBS25" s="384"/>
      <c r="FBT25" s="384"/>
      <c r="FBU25" s="384"/>
      <c r="FBV25" s="384"/>
      <c r="FBW25" s="384"/>
      <c r="FBX25" s="384"/>
      <c r="FBY25" s="384"/>
      <c r="FBZ25" s="384"/>
      <c r="FCA25" s="384"/>
      <c r="FCB25" s="384"/>
      <c r="FCC25" s="384"/>
      <c r="FCD25" s="384"/>
      <c r="FCE25" s="384"/>
      <c r="FCF25" s="384"/>
      <c r="FCG25" s="384"/>
      <c r="FCH25" s="384"/>
      <c r="FCI25" s="384"/>
      <c r="FCJ25" s="384"/>
      <c r="FCK25" s="384"/>
      <c r="FCL25" s="384"/>
      <c r="FCM25" s="384"/>
      <c r="FCN25" s="384"/>
      <c r="FCO25" s="384"/>
      <c r="FCP25" s="384"/>
      <c r="FCQ25" s="384"/>
      <c r="FCR25" s="384"/>
      <c r="FCS25" s="384"/>
      <c r="FCT25" s="384"/>
      <c r="FCU25" s="384"/>
      <c r="FCV25" s="384"/>
      <c r="FCW25" s="384"/>
      <c r="FCX25" s="384"/>
      <c r="FCY25" s="384"/>
      <c r="FCZ25" s="384"/>
      <c r="FDA25" s="384"/>
      <c r="FDB25" s="384"/>
      <c r="FDC25" s="384"/>
      <c r="FDD25" s="384"/>
      <c r="FDE25" s="384"/>
      <c r="FDF25" s="384"/>
      <c r="FDG25" s="384"/>
      <c r="FDH25" s="384"/>
      <c r="FDI25" s="384"/>
      <c r="FDJ25" s="384"/>
      <c r="FDK25" s="384"/>
      <c r="FDL25" s="384"/>
      <c r="FDM25" s="384"/>
      <c r="FDN25" s="384"/>
      <c r="FDO25" s="384"/>
      <c r="FDP25" s="384"/>
      <c r="FDQ25" s="384"/>
      <c r="FDR25" s="384"/>
      <c r="FDS25" s="384"/>
      <c r="FDT25" s="384"/>
      <c r="FDU25" s="384"/>
      <c r="FDV25" s="384"/>
      <c r="FDW25" s="384"/>
      <c r="FDX25" s="384"/>
      <c r="FDY25" s="384"/>
      <c r="FDZ25" s="384"/>
      <c r="FEA25" s="384"/>
      <c r="FEB25" s="384"/>
      <c r="FEC25" s="384"/>
      <c r="FED25" s="384"/>
      <c r="FEE25" s="384"/>
      <c r="FEF25" s="384"/>
      <c r="FEG25" s="384"/>
      <c r="FEH25" s="384"/>
      <c r="FEI25" s="384"/>
      <c r="FEJ25" s="384"/>
      <c r="FEK25" s="384"/>
      <c r="FEL25" s="384"/>
      <c r="FEM25" s="384"/>
      <c r="FEN25" s="384"/>
      <c r="FEO25" s="384"/>
      <c r="FEP25" s="384"/>
      <c r="FEQ25" s="384"/>
      <c r="FER25" s="384"/>
      <c r="FES25" s="384"/>
      <c r="FET25" s="384"/>
      <c r="FEU25" s="384"/>
      <c r="FEV25" s="384"/>
      <c r="FEW25" s="384"/>
      <c r="FEX25" s="384"/>
      <c r="FEY25" s="384"/>
      <c r="FEZ25" s="384"/>
      <c r="FFA25" s="384"/>
      <c r="FFB25" s="384"/>
      <c r="FFC25" s="384"/>
      <c r="FFD25" s="384"/>
      <c r="FFE25" s="384"/>
      <c r="FFF25" s="384"/>
      <c r="FFG25" s="384"/>
      <c r="FFH25" s="384"/>
      <c r="FFI25" s="384"/>
      <c r="FFJ25" s="384"/>
      <c r="FFK25" s="384"/>
      <c r="FFL25" s="384"/>
      <c r="FFM25" s="384"/>
      <c r="FFN25" s="384"/>
      <c r="FFO25" s="384"/>
      <c r="FFP25" s="384"/>
      <c r="FFQ25" s="384"/>
      <c r="FFR25" s="384"/>
      <c r="FFS25" s="384"/>
      <c r="FFT25" s="384"/>
      <c r="FFU25" s="384"/>
      <c r="FFV25" s="384"/>
      <c r="FFW25" s="384"/>
      <c r="FFX25" s="384"/>
      <c r="FFY25" s="384"/>
      <c r="FFZ25" s="384"/>
      <c r="FGA25" s="384"/>
      <c r="FGB25" s="384"/>
      <c r="FGC25" s="384"/>
      <c r="FGD25" s="384"/>
      <c r="FGE25" s="384"/>
      <c r="FGF25" s="384"/>
      <c r="FGG25" s="384"/>
      <c r="FGH25" s="384"/>
      <c r="FGI25" s="384"/>
      <c r="FGJ25" s="384"/>
      <c r="FGK25" s="384"/>
      <c r="FGL25" s="384"/>
      <c r="FGM25" s="384"/>
      <c r="FGN25" s="384"/>
      <c r="FGO25" s="384"/>
      <c r="FGP25" s="384"/>
      <c r="FGQ25" s="384"/>
      <c r="FGR25" s="384"/>
      <c r="FGS25" s="384"/>
      <c r="FGT25" s="384"/>
      <c r="FGU25" s="384"/>
      <c r="FGV25" s="384"/>
      <c r="FGW25" s="384"/>
      <c r="FGX25" s="384"/>
      <c r="FGY25" s="384"/>
      <c r="FGZ25" s="384"/>
      <c r="FHA25" s="384"/>
      <c r="FHB25" s="384"/>
      <c r="FHC25" s="384"/>
      <c r="FHD25" s="384"/>
      <c r="FHE25" s="384"/>
      <c r="FHF25" s="384"/>
      <c r="FHG25" s="384"/>
      <c r="FHH25" s="384"/>
      <c r="FHI25" s="384"/>
      <c r="FHJ25" s="384"/>
      <c r="FHK25" s="384"/>
      <c r="FHL25" s="384"/>
      <c r="FHM25" s="384"/>
      <c r="FHN25" s="384"/>
      <c r="FHO25" s="384"/>
      <c r="FHP25" s="384"/>
      <c r="FHQ25" s="384"/>
      <c r="FHR25" s="384"/>
      <c r="FHS25" s="384"/>
      <c r="FHT25" s="384"/>
      <c r="FHU25" s="384"/>
      <c r="FHV25" s="384"/>
      <c r="FHW25" s="384"/>
      <c r="FHX25" s="384"/>
      <c r="FHY25" s="384"/>
      <c r="FHZ25" s="384"/>
      <c r="FIA25" s="384"/>
      <c r="FIB25" s="384"/>
      <c r="FIC25" s="384"/>
      <c r="FID25" s="384"/>
      <c r="FIE25" s="384"/>
      <c r="FIF25" s="384"/>
      <c r="FIG25" s="384"/>
      <c r="FIH25" s="384"/>
      <c r="FII25" s="384"/>
      <c r="FIJ25" s="384"/>
      <c r="FIK25" s="384"/>
      <c r="FIL25" s="384"/>
      <c r="FIM25" s="384"/>
      <c r="FIN25" s="384"/>
      <c r="FIO25" s="384"/>
      <c r="FIP25" s="384"/>
      <c r="FIQ25" s="384"/>
      <c r="FIR25" s="384"/>
      <c r="FIS25" s="384"/>
      <c r="FIT25" s="384"/>
      <c r="FIU25" s="384"/>
      <c r="FIV25" s="384"/>
      <c r="FIW25" s="384"/>
      <c r="FIX25" s="384"/>
      <c r="FIY25" s="384"/>
      <c r="FIZ25" s="384"/>
      <c r="FJA25" s="384"/>
      <c r="FJB25" s="384"/>
      <c r="FJC25" s="384"/>
      <c r="FJD25" s="384"/>
      <c r="FJE25" s="384"/>
      <c r="FJF25" s="384"/>
      <c r="FJG25" s="384"/>
      <c r="FJH25" s="384"/>
      <c r="FJI25" s="384"/>
      <c r="FJJ25" s="384"/>
      <c r="FJK25" s="384"/>
      <c r="FJL25" s="384"/>
      <c r="FJM25" s="384"/>
      <c r="FJN25" s="384"/>
      <c r="FJO25" s="384"/>
      <c r="FJP25" s="384"/>
      <c r="FJQ25" s="384"/>
      <c r="FJR25" s="384"/>
      <c r="FJS25" s="384"/>
      <c r="FJT25" s="384"/>
      <c r="FJU25" s="384"/>
      <c r="FJV25" s="384"/>
      <c r="FJW25" s="384"/>
      <c r="FJX25" s="384"/>
      <c r="FJY25" s="384"/>
      <c r="FJZ25" s="384"/>
      <c r="FKA25" s="384"/>
      <c r="FKB25" s="384"/>
      <c r="FKC25" s="384"/>
      <c r="FKD25" s="384"/>
      <c r="FKE25" s="384"/>
      <c r="FKF25" s="384"/>
      <c r="FKG25" s="384"/>
      <c r="FKH25" s="384"/>
      <c r="FKI25" s="384"/>
      <c r="FKJ25" s="384"/>
      <c r="FKK25" s="384"/>
      <c r="FKL25" s="384"/>
      <c r="FKM25" s="384"/>
      <c r="FKN25" s="384"/>
      <c r="FKO25" s="384"/>
      <c r="FKP25" s="384"/>
      <c r="FKQ25" s="384"/>
      <c r="FKR25" s="384"/>
      <c r="FKS25" s="384"/>
      <c r="FKT25" s="384"/>
      <c r="FKU25" s="384"/>
      <c r="FKV25" s="384"/>
      <c r="FKW25" s="384"/>
      <c r="FKX25" s="384"/>
      <c r="FKY25" s="384"/>
      <c r="FKZ25" s="384"/>
      <c r="FLA25" s="384"/>
      <c r="FLB25" s="384"/>
      <c r="FLC25" s="384"/>
      <c r="FLD25" s="384"/>
      <c r="FLE25" s="384"/>
      <c r="FLF25" s="384"/>
      <c r="FLG25" s="384"/>
      <c r="FLH25" s="384"/>
      <c r="FLI25" s="384"/>
      <c r="FLJ25" s="384"/>
      <c r="FLK25" s="384"/>
      <c r="FLL25" s="384"/>
      <c r="FLM25" s="384"/>
      <c r="FLN25" s="384"/>
      <c r="FLO25" s="384"/>
      <c r="FLP25" s="384"/>
      <c r="FLQ25" s="384"/>
      <c r="FLR25" s="384"/>
      <c r="FLS25" s="384"/>
      <c r="FLT25" s="384"/>
      <c r="FLU25" s="384"/>
      <c r="FLV25" s="384"/>
      <c r="FLW25" s="384"/>
      <c r="FLX25" s="384"/>
      <c r="FLY25" s="384"/>
      <c r="FLZ25" s="384"/>
      <c r="FMA25" s="384"/>
      <c r="FMB25" s="384"/>
      <c r="FMC25" s="384"/>
      <c r="FMD25" s="384"/>
      <c r="FME25" s="384"/>
      <c r="FMF25" s="384"/>
      <c r="FMG25" s="384"/>
      <c r="FMH25" s="384"/>
      <c r="FMI25" s="384"/>
      <c r="FMJ25" s="384"/>
      <c r="FMK25" s="384"/>
      <c r="FML25" s="384"/>
      <c r="FMM25" s="384"/>
      <c r="FMN25" s="384"/>
      <c r="FMO25" s="384"/>
      <c r="FMP25" s="384"/>
      <c r="FMQ25" s="384"/>
      <c r="FMR25" s="384"/>
      <c r="FMS25" s="384"/>
      <c r="FMT25" s="384"/>
      <c r="FMU25" s="384"/>
      <c r="FMV25" s="384"/>
      <c r="FMW25" s="384"/>
      <c r="FMX25" s="384"/>
      <c r="FMY25" s="384"/>
      <c r="FMZ25" s="384"/>
      <c r="FNA25" s="384"/>
      <c r="FNB25" s="384"/>
      <c r="FNC25" s="384"/>
      <c r="FND25" s="384"/>
      <c r="FNE25" s="384"/>
      <c r="FNF25" s="384"/>
      <c r="FNG25" s="384"/>
      <c r="FNH25" s="384"/>
      <c r="FNI25" s="384"/>
      <c r="FNJ25" s="384"/>
      <c r="FNK25" s="384"/>
      <c r="FNL25" s="384"/>
      <c r="FNM25" s="384"/>
      <c r="FNN25" s="384"/>
      <c r="FNO25" s="384"/>
      <c r="FNP25" s="384"/>
      <c r="FNQ25" s="384"/>
      <c r="FNR25" s="384"/>
      <c r="FNS25" s="384"/>
      <c r="FNT25" s="384"/>
      <c r="FNU25" s="384"/>
      <c r="FNV25" s="384"/>
      <c r="FNW25" s="384"/>
      <c r="FNX25" s="384"/>
      <c r="FNY25" s="384"/>
      <c r="FNZ25" s="384"/>
      <c r="FOA25" s="384"/>
      <c r="FOB25" s="384"/>
      <c r="FOC25" s="384"/>
      <c r="FOD25" s="384"/>
      <c r="FOE25" s="384"/>
      <c r="FOF25" s="384"/>
      <c r="FOG25" s="384"/>
      <c r="FOH25" s="384"/>
      <c r="FOI25" s="384"/>
      <c r="FOJ25" s="384"/>
      <c r="FOK25" s="384"/>
      <c r="FOL25" s="384"/>
      <c r="FOM25" s="384"/>
      <c r="FON25" s="384"/>
      <c r="FOO25" s="384"/>
      <c r="FOP25" s="384"/>
      <c r="FOQ25" s="384"/>
      <c r="FOR25" s="384"/>
      <c r="FOS25" s="384"/>
      <c r="FOT25" s="384"/>
      <c r="FOU25" s="384"/>
      <c r="FOV25" s="384"/>
      <c r="FOW25" s="384"/>
      <c r="FOX25" s="384"/>
      <c r="FOY25" s="384"/>
      <c r="FOZ25" s="384"/>
      <c r="FPA25" s="384"/>
      <c r="FPB25" s="384"/>
      <c r="FPC25" s="384"/>
      <c r="FPD25" s="384"/>
      <c r="FPE25" s="384"/>
      <c r="FPF25" s="384"/>
      <c r="FPG25" s="384"/>
      <c r="FPH25" s="384"/>
      <c r="FPI25" s="384"/>
      <c r="FPJ25" s="384"/>
      <c r="FPK25" s="384"/>
      <c r="FPL25" s="384"/>
      <c r="FPM25" s="384"/>
      <c r="FPN25" s="384"/>
      <c r="FPO25" s="384"/>
      <c r="FPP25" s="384"/>
      <c r="FPQ25" s="384"/>
      <c r="FPR25" s="384"/>
      <c r="FPS25" s="384"/>
      <c r="FPT25" s="384"/>
      <c r="FPU25" s="384"/>
      <c r="FPV25" s="384"/>
      <c r="FPW25" s="384"/>
      <c r="FPX25" s="384"/>
      <c r="FPY25" s="384"/>
      <c r="FPZ25" s="384"/>
      <c r="FQA25" s="384"/>
      <c r="FQB25" s="384"/>
      <c r="FQC25" s="384"/>
      <c r="FQD25" s="384"/>
      <c r="FQE25" s="384"/>
      <c r="FQF25" s="384"/>
      <c r="FQG25" s="384"/>
      <c r="FQH25" s="384"/>
      <c r="FQI25" s="384"/>
      <c r="FQJ25" s="384"/>
      <c r="FQK25" s="384"/>
      <c r="FQL25" s="384"/>
      <c r="FQM25" s="384"/>
      <c r="FQN25" s="384"/>
      <c r="FQO25" s="384"/>
      <c r="FQP25" s="384"/>
      <c r="FQQ25" s="384"/>
      <c r="FQR25" s="384"/>
      <c r="FQS25" s="384"/>
      <c r="FQT25" s="384"/>
      <c r="FQU25" s="384"/>
      <c r="FQV25" s="384"/>
      <c r="FQW25" s="384"/>
      <c r="FQX25" s="384"/>
      <c r="FQY25" s="384"/>
      <c r="FQZ25" s="384"/>
      <c r="FRA25" s="384"/>
      <c r="FRB25" s="384"/>
      <c r="FRC25" s="384"/>
      <c r="FRD25" s="384"/>
      <c r="FRE25" s="384"/>
      <c r="FRF25" s="384"/>
      <c r="FRG25" s="384"/>
      <c r="FRH25" s="384"/>
      <c r="FRI25" s="384"/>
      <c r="FRJ25" s="384"/>
      <c r="FRK25" s="384"/>
      <c r="FRL25" s="384"/>
      <c r="FRM25" s="384"/>
      <c r="FRN25" s="384"/>
      <c r="FRO25" s="384"/>
      <c r="FRP25" s="384"/>
      <c r="FRQ25" s="384"/>
      <c r="FRR25" s="384"/>
      <c r="FRS25" s="384"/>
      <c r="FRT25" s="384"/>
      <c r="FRU25" s="384"/>
      <c r="FRV25" s="384"/>
      <c r="FRW25" s="384"/>
      <c r="FRX25" s="384"/>
      <c r="FRY25" s="384"/>
      <c r="FRZ25" s="384"/>
      <c r="FSA25" s="384"/>
      <c r="FSB25" s="384"/>
      <c r="FSC25" s="384"/>
      <c r="FSD25" s="384"/>
      <c r="FSE25" s="384"/>
      <c r="FSF25" s="384"/>
      <c r="FSG25" s="384"/>
      <c r="FSH25" s="384"/>
      <c r="FSI25" s="384"/>
      <c r="FSJ25" s="384"/>
      <c r="FSK25" s="384"/>
      <c r="FSL25" s="384"/>
      <c r="FSM25" s="384"/>
      <c r="FSN25" s="384"/>
      <c r="FSO25" s="384"/>
      <c r="FSP25" s="384"/>
      <c r="FSQ25" s="384"/>
      <c r="FSR25" s="384"/>
      <c r="FSS25" s="384"/>
      <c r="FST25" s="384"/>
      <c r="FSU25" s="384"/>
      <c r="FSV25" s="384"/>
      <c r="FSW25" s="384"/>
      <c r="FSX25" s="384"/>
      <c r="FSY25" s="384"/>
      <c r="FSZ25" s="384"/>
      <c r="FTA25" s="384"/>
      <c r="FTB25" s="384"/>
      <c r="FTC25" s="384"/>
      <c r="FTD25" s="384"/>
      <c r="FTE25" s="384"/>
      <c r="FTF25" s="384"/>
      <c r="FTG25" s="384"/>
      <c r="FTH25" s="384"/>
      <c r="FTI25" s="384"/>
      <c r="FTJ25" s="384"/>
      <c r="FTK25" s="384"/>
      <c r="FTL25" s="384"/>
      <c r="FTM25" s="384"/>
      <c r="FTN25" s="384"/>
      <c r="FTO25" s="384"/>
      <c r="FTP25" s="384"/>
      <c r="FTQ25" s="384"/>
      <c r="FTR25" s="384"/>
      <c r="FTS25" s="384"/>
      <c r="FTT25" s="384"/>
      <c r="FTU25" s="384"/>
      <c r="FTV25" s="384"/>
      <c r="FTW25" s="384"/>
      <c r="FTX25" s="384"/>
      <c r="FTY25" s="384"/>
      <c r="FTZ25" s="384"/>
      <c r="FUA25" s="384"/>
      <c r="FUB25" s="384"/>
      <c r="FUC25" s="384"/>
      <c r="FUD25" s="384"/>
      <c r="FUE25" s="384"/>
      <c r="FUF25" s="384"/>
      <c r="FUG25" s="384"/>
      <c r="FUH25" s="384"/>
      <c r="FUI25" s="384"/>
      <c r="FUJ25" s="384"/>
      <c r="FUK25" s="384"/>
      <c r="FUL25" s="384"/>
      <c r="FUM25" s="384"/>
      <c r="FUN25" s="384"/>
      <c r="FUO25" s="384"/>
      <c r="FUP25" s="384"/>
      <c r="FUQ25" s="384"/>
      <c r="FUR25" s="384"/>
      <c r="FUS25" s="384"/>
      <c r="FUT25" s="384"/>
      <c r="FUU25" s="384"/>
      <c r="FUV25" s="384"/>
      <c r="FUW25" s="384"/>
      <c r="FUX25" s="384"/>
      <c r="FUY25" s="384"/>
      <c r="FUZ25" s="384"/>
      <c r="FVA25" s="384"/>
      <c r="FVB25" s="384"/>
      <c r="FVC25" s="384"/>
      <c r="FVD25" s="384"/>
      <c r="FVE25" s="384"/>
      <c r="FVF25" s="384"/>
      <c r="FVG25" s="384"/>
      <c r="FVH25" s="384"/>
      <c r="FVI25" s="384"/>
      <c r="FVJ25" s="384"/>
      <c r="FVK25" s="384"/>
      <c r="FVL25" s="384"/>
      <c r="FVM25" s="384"/>
      <c r="FVN25" s="384"/>
      <c r="FVO25" s="384"/>
      <c r="FVP25" s="384"/>
      <c r="FVQ25" s="384"/>
      <c r="FVR25" s="384"/>
      <c r="FVS25" s="384"/>
      <c r="FVT25" s="384"/>
      <c r="FVU25" s="384"/>
      <c r="FVV25" s="384"/>
      <c r="FVW25" s="384"/>
      <c r="FVX25" s="384"/>
      <c r="FVY25" s="384"/>
      <c r="FVZ25" s="384"/>
      <c r="FWA25" s="384"/>
      <c r="FWB25" s="384"/>
      <c r="FWC25" s="384"/>
      <c r="FWD25" s="384"/>
      <c r="FWE25" s="384"/>
      <c r="FWF25" s="384"/>
      <c r="FWG25" s="384"/>
      <c r="FWH25" s="384"/>
      <c r="FWI25" s="384"/>
      <c r="FWJ25" s="384"/>
      <c r="FWK25" s="384"/>
      <c r="FWL25" s="384"/>
      <c r="FWM25" s="384"/>
      <c r="FWN25" s="384"/>
      <c r="FWO25" s="384"/>
      <c r="FWP25" s="384"/>
      <c r="FWQ25" s="384"/>
      <c r="FWR25" s="384"/>
      <c r="FWS25" s="384"/>
      <c r="FWT25" s="384"/>
      <c r="FWU25" s="384"/>
      <c r="FWV25" s="384"/>
      <c r="FWW25" s="384"/>
      <c r="FWX25" s="384"/>
      <c r="FWY25" s="384"/>
      <c r="FWZ25" s="384"/>
      <c r="FXA25" s="384"/>
      <c r="FXB25" s="384"/>
      <c r="FXC25" s="384"/>
      <c r="FXD25" s="384"/>
      <c r="FXE25" s="384"/>
      <c r="FXF25" s="384"/>
      <c r="FXG25" s="384"/>
      <c r="FXH25" s="384"/>
      <c r="FXI25" s="384"/>
      <c r="FXJ25" s="384"/>
      <c r="FXK25" s="384"/>
      <c r="FXL25" s="384"/>
      <c r="FXM25" s="384"/>
      <c r="FXN25" s="384"/>
      <c r="FXO25" s="384"/>
      <c r="FXP25" s="384"/>
      <c r="FXQ25" s="384"/>
      <c r="FXR25" s="384"/>
      <c r="FXS25" s="384"/>
      <c r="FXT25" s="384"/>
      <c r="FXU25" s="384"/>
      <c r="FXV25" s="384"/>
      <c r="FXW25" s="384"/>
      <c r="FXX25" s="384"/>
      <c r="FXY25" s="384"/>
      <c r="FXZ25" s="384"/>
      <c r="FYA25" s="384"/>
      <c r="FYB25" s="384"/>
      <c r="FYC25" s="384"/>
      <c r="FYD25" s="384"/>
      <c r="FYE25" s="384"/>
      <c r="FYF25" s="384"/>
      <c r="FYG25" s="384"/>
      <c r="FYH25" s="384"/>
      <c r="FYI25" s="384"/>
      <c r="FYJ25" s="384"/>
      <c r="FYK25" s="384"/>
      <c r="FYL25" s="384"/>
      <c r="FYM25" s="384"/>
      <c r="FYN25" s="384"/>
      <c r="FYO25" s="384"/>
      <c r="FYP25" s="384"/>
      <c r="FYQ25" s="384"/>
      <c r="FYR25" s="384"/>
      <c r="FYS25" s="384"/>
      <c r="FYT25" s="384"/>
      <c r="FYU25" s="384"/>
      <c r="FYV25" s="384"/>
      <c r="FYW25" s="384"/>
      <c r="FYX25" s="384"/>
      <c r="FYY25" s="384"/>
      <c r="FYZ25" s="384"/>
      <c r="FZA25" s="384"/>
      <c r="FZB25" s="384"/>
      <c r="FZC25" s="384"/>
      <c r="FZD25" s="384"/>
      <c r="FZE25" s="384"/>
      <c r="FZF25" s="384"/>
      <c r="FZG25" s="384"/>
      <c r="FZH25" s="384"/>
      <c r="FZI25" s="384"/>
      <c r="FZJ25" s="384"/>
      <c r="FZK25" s="384"/>
      <c r="FZL25" s="384"/>
      <c r="FZM25" s="384"/>
      <c r="FZN25" s="384"/>
      <c r="FZO25" s="384"/>
      <c r="FZP25" s="384"/>
      <c r="FZQ25" s="384"/>
      <c r="FZR25" s="384"/>
      <c r="FZS25" s="384"/>
      <c r="FZT25" s="384"/>
      <c r="FZU25" s="384"/>
      <c r="FZV25" s="384"/>
      <c r="FZW25" s="384"/>
      <c r="FZX25" s="384"/>
      <c r="FZY25" s="384"/>
      <c r="FZZ25" s="384"/>
      <c r="GAA25" s="384"/>
      <c r="GAB25" s="384"/>
      <c r="GAC25" s="384"/>
      <c r="GAD25" s="384"/>
      <c r="GAE25" s="384"/>
      <c r="GAF25" s="384"/>
      <c r="GAG25" s="384"/>
      <c r="GAH25" s="384"/>
      <c r="GAI25" s="384"/>
      <c r="GAJ25" s="384"/>
      <c r="GAK25" s="384"/>
      <c r="GAL25" s="384"/>
      <c r="GAM25" s="384"/>
      <c r="GAN25" s="384"/>
      <c r="GAO25" s="384"/>
      <c r="GAP25" s="384"/>
      <c r="GAQ25" s="384"/>
      <c r="GAR25" s="384"/>
      <c r="GAS25" s="384"/>
      <c r="GAT25" s="384"/>
      <c r="GAU25" s="384"/>
      <c r="GAV25" s="384"/>
      <c r="GAW25" s="384"/>
      <c r="GAX25" s="384"/>
      <c r="GAY25" s="384"/>
      <c r="GAZ25" s="384"/>
      <c r="GBA25" s="384"/>
      <c r="GBB25" s="384"/>
      <c r="GBC25" s="384"/>
      <c r="GBD25" s="384"/>
      <c r="GBE25" s="384"/>
      <c r="GBF25" s="384"/>
      <c r="GBG25" s="384"/>
      <c r="GBH25" s="384"/>
      <c r="GBI25" s="384"/>
      <c r="GBJ25" s="384"/>
      <c r="GBK25" s="384"/>
      <c r="GBL25" s="384"/>
      <c r="GBM25" s="384"/>
      <c r="GBN25" s="384"/>
      <c r="GBO25" s="384"/>
      <c r="GBP25" s="384"/>
      <c r="GBQ25" s="384"/>
      <c r="GBR25" s="384"/>
      <c r="GBS25" s="384"/>
      <c r="GBT25" s="384"/>
      <c r="GBU25" s="384"/>
      <c r="GBV25" s="384"/>
      <c r="GBW25" s="384"/>
      <c r="GBX25" s="384"/>
      <c r="GBY25" s="384"/>
      <c r="GBZ25" s="384"/>
      <c r="GCA25" s="384"/>
      <c r="GCB25" s="384"/>
      <c r="GCC25" s="384"/>
      <c r="GCD25" s="384"/>
      <c r="GCE25" s="384"/>
      <c r="GCF25" s="384"/>
      <c r="GCG25" s="384"/>
      <c r="GCH25" s="384"/>
      <c r="GCI25" s="384"/>
      <c r="GCJ25" s="384"/>
      <c r="GCK25" s="384"/>
      <c r="GCL25" s="384"/>
      <c r="GCM25" s="384"/>
      <c r="GCN25" s="384"/>
      <c r="GCO25" s="384"/>
      <c r="GCP25" s="384"/>
      <c r="GCQ25" s="384"/>
      <c r="GCR25" s="384"/>
      <c r="GCS25" s="384"/>
      <c r="GCT25" s="384"/>
      <c r="GCU25" s="384"/>
      <c r="GCV25" s="384"/>
      <c r="GCW25" s="384"/>
      <c r="GCX25" s="384"/>
      <c r="GCY25" s="384"/>
      <c r="GCZ25" s="384"/>
      <c r="GDA25" s="384"/>
      <c r="GDB25" s="384"/>
      <c r="GDC25" s="384"/>
      <c r="GDD25" s="384"/>
      <c r="GDE25" s="384"/>
      <c r="GDF25" s="384"/>
      <c r="GDG25" s="384"/>
      <c r="GDH25" s="384"/>
      <c r="GDI25" s="384"/>
      <c r="GDJ25" s="384"/>
      <c r="GDK25" s="384"/>
      <c r="GDL25" s="384"/>
      <c r="GDM25" s="384"/>
      <c r="GDN25" s="384"/>
      <c r="GDO25" s="384"/>
      <c r="GDP25" s="384"/>
      <c r="GDQ25" s="384"/>
      <c r="GDR25" s="384"/>
      <c r="GDS25" s="384"/>
      <c r="GDT25" s="384"/>
      <c r="GDU25" s="384"/>
      <c r="GDV25" s="384"/>
      <c r="GDW25" s="384"/>
      <c r="GDX25" s="384"/>
      <c r="GDY25" s="384"/>
      <c r="GDZ25" s="384"/>
      <c r="GEA25" s="384"/>
      <c r="GEB25" s="384"/>
      <c r="GEC25" s="384"/>
      <c r="GED25" s="384"/>
      <c r="GEE25" s="384"/>
      <c r="GEF25" s="384"/>
      <c r="GEG25" s="384"/>
      <c r="GEH25" s="384"/>
      <c r="GEI25" s="384"/>
      <c r="GEJ25" s="384"/>
      <c r="GEK25" s="384"/>
      <c r="GEL25" s="384"/>
      <c r="GEM25" s="384"/>
      <c r="GEN25" s="384"/>
      <c r="GEO25" s="384"/>
      <c r="GEP25" s="384"/>
      <c r="GEQ25" s="384"/>
      <c r="GER25" s="384"/>
      <c r="GES25" s="384"/>
      <c r="GET25" s="384"/>
      <c r="GEU25" s="384"/>
      <c r="GEV25" s="384"/>
      <c r="GEW25" s="384"/>
      <c r="GEX25" s="384"/>
      <c r="GEY25" s="384"/>
      <c r="GEZ25" s="384"/>
      <c r="GFA25" s="384"/>
      <c r="GFB25" s="384"/>
      <c r="GFC25" s="384"/>
      <c r="GFD25" s="384"/>
      <c r="GFE25" s="384"/>
      <c r="GFF25" s="384"/>
      <c r="GFG25" s="384"/>
      <c r="GFH25" s="384"/>
      <c r="GFI25" s="384"/>
      <c r="GFJ25" s="384"/>
      <c r="GFK25" s="384"/>
      <c r="GFL25" s="384"/>
      <c r="GFM25" s="384"/>
      <c r="GFN25" s="384"/>
      <c r="GFO25" s="384"/>
      <c r="GFP25" s="384"/>
      <c r="GFQ25" s="384"/>
      <c r="GFR25" s="384"/>
      <c r="GFS25" s="384"/>
      <c r="GFT25" s="384"/>
      <c r="GFU25" s="384"/>
      <c r="GFV25" s="384"/>
      <c r="GFW25" s="384"/>
      <c r="GFX25" s="384"/>
      <c r="GFY25" s="384"/>
      <c r="GFZ25" s="384"/>
      <c r="GGA25" s="384"/>
      <c r="GGB25" s="384"/>
      <c r="GGC25" s="384"/>
      <c r="GGD25" s="384"/>
      <c r="GGE25" s="384"/>
      <c r="GGF25" s="384"/>
      <c r="GGG25" s="384"/>
      <c r="GGH25" s="384"/>
      <c r="GGI25" s="384"/>
      <c r="GGJ25" s="384"/>
      <c r="GGK25" s="384"/>
      <c r="GGL25" s="384"/>
      <c r="GGM25" s="384"/>
      <c r="GGN25" s="384"/>
      <c r="GGO25" s="384"/>
      <c r="GGP25" s="384"/>
      <c r="GGQ25" s="384"/>
      <c r="GGR25" s="384"/>
      <c r="GGS25" s="384"/>
      <c r="GGT25" s="384"/>
      <c r="GGU25" s="384"/>
      <c r="GGV25" s="384"/>
      <c r="GGW25" s="384"/>
      <c r="GGX25" s="384"/>
      <c r="GGY25" s="384"/>
      <c r="GGZ25" s="384"/>
      <c r="GHA25" s="384"/>
      <c r="GHB25" s="384"/>
      <c r="GHC25" s="384"/>
      <c r="GHD25" s="384"/>
      <c r="GHE25" s="384"/>
      <c r="GHF25" s="384"/>
      <c r="GHG25" s="384"/>
      <c r="GHH25" s="384"/>
      <c r="GHI25" s="384"/>
      <c r="GHJ25" s="384"/>
      <c r="GHK25" s="384"/>
      <c r="GHL25" s="384"/>
      <c r="GHM25" s="384"/>
      <c r="GHN25" s="384"/>
      <c r="GHO25" s="384"/>
      <c r="GHP25" s="384"/>
      <c r="GHQ25" s="384"/>
      <c r="GHR25" s="384"/>
      <c r="GHS25" s="384"/>
      <c r="GHT25" s="384"/>
      <c r="GHU25" s="384"/>
      <c r="GHV25" s="384"/>
      <c r="GHW25" s="384"/>
      <c r="GHX25" s="384"/>
      <c r="GHY25" s="384"/>
      <c r="GHZ25" s="384"/>
      <c r="GIA25" s="384"/>
      <c r="GIB25" s="384"/>
      <c r="GIC25" s="384"/>
      <c r="GID25" s="384"/>
      <c r="GIE25" s="384"/>
      <c r="GIF25" s="384"/>
      <c r="GIG25" s="384"/>
      <c r="GIH25" s="384"/>
      <c r="GII25" s="384"/>
      <c r="GIJ25" s="384"/>
      <c r="GIK25" s="384"/>
      <c r="GIL25" s="384"/>
      <c r="GIM25" s="384"/>
      <c r="GIN25" s="384"/>
      <c r="GIO25" s="384"/>
      <c r="GIP25" s="384"/>
      <c r="GIQ25" s="384"/>
      <c r="GIR25" s="384"/>
      <c r="GIS25" s="384"/>
      <c r="GIT25" s="384"/>
      <c r="GIU25" s="384"/>
      <c r="GIV25" s="384"/>
      <c r="GIW25" s="384"/>
      <c r="GIX25" s="384"/>
      <c r="GIY25" s="384"/>
      <c r="GIZ25" s="384"/>
      <c r="GJA25" s="384"/>
      <c r="GJB25" s="384"/>
      <c r="GJC25" s="384"/>
      <c r="GJD25" s="384"/>
      <c r="GJE25" s="384"/>
      <c r="GJF25" s="384"/>
      <c r="GJG25" s="384"/>
      <c r="GJH25" s="384"/>
      <c r="GJI25" s="384"/>
      <c r="GJJ25" s="384"/>
      <c r="GJK25" s="384"/>
      <c r="GJL25" s="384"/>
      <c r="GJM25" s="384"/>
      <c r="GJN25" s="384"/>
      <c r="GJO25" s="384"/>
      <c r="GJP25" s="384"/>
      <c r="GJQ25" s="384"/>
      <c r="GJR25" s="384"/>
      <c r="GJS25" s="384"/>
      <c r="GJT25" s="384"/>
      <c r="GJU25" s="384"/>
      <c r="GJV25" s="384"/>
      <c r="GJW25" s="384"/>
      <c r="GJX25" s="384"/>
      <c r="GJY25" s="384"/>
      <c r="GJZ25" s="384"/>
      <c r="GKA25" s="384"/>
      <c r="GKB25" s="384"/>
      <c r="GKC25" s="384"/>
      <c r="GKD25" s="384"/>
      <c r="GKE25" s="384"/>
      <c r="GKF25" s="384"/>
      <c r="GKG25" s="384"/>
      <c r="GKH25" s="384"/>
      <c r="GKI25" s="384"/>
      <c r="GKJ25" s="384"/>
      <c r="GKK25" s="384"/>
      <c r="GKL25" s="384"/>
      <c r="GKM25" s="384"/>
      <c r="GKN25" s="384"/>
      <c r="GKO25" s="384"/>
      <c r="GKP25" s="384"/>
      <c r="GKQ25" s="384"/>
      <c r="GKR25" s="384"/>
      <c r="GKS25" s="384"/>
      <c r="GKT25" s="384"/>
      <c r="GKU25" s="384"/>
      <c r="GKV25" s="384"/>
      <c r="GKW25" s="384"/>
      <c r="GKX25" s="384"/>
      <c r="GKY25" s="384"/>
      <c r="GKZ25" s="384"/>
      <c r="GLA25" s="384"/>
      <c r="GLB25" s="384"/>
      <c r="GLC25" s="384"/>
      <c r="GLD25" s="384"/>
      <c r="GLE25" s="384"/>
      <c r="GLF25" s="384"/>
      <c r="GLG25" s="384"/>
      <c r="GLH25" s="384"/>
      <c r="GLI25" s="384"/>
      <c r="GLJ25" s="384"/>
      <c r="GLK25" s="384"/>
      <c r="GLL25" s="384"/>
      <c r="GLM25" s="384"/>
      <c r="GLN25" s="384"/>
      <c r="GLO25" s="384"/>
      <c r="GLP25" s="384"/>
      <c r="GLQ25" s="384"/>
      <c r="GLR25" s="384"/>
      <c r="GLS25" s="384"/>
      <c r="GLT25" s="384"/>
      <c r="GLU25" s="384"/>
      <c r="GLV25" s="384"/>
      <c r="GLW25" s="384"/>
      <c r="GLX25" s="384"/>
      <c r="GLY25" s="384"/>
      <c r="GLZ25" s="384"/>
      <c r="GMA25" s="384"/>
      <c r="GMB25" s="384"/>
      <c r="GMC25" s="384"/>
      <c r="GMD25" s="384"/>
      <c r="GME25" s="384"/>
      <c r="GMF25" s="384"/>
      <c r="GMG25" s="384"/>
      <c r="GMH25" s="384"/>
      <c r="GMI25" s="384"/>
      <c r="GMJ25" s="384"/>
      <c r="GMK25" s="384"/>
      <c r="GML25" s="384"/>
      <c r="GMM25" s="384"/>
      <c r="GMN25" s="384"/>
      <c r="GMO25" s="384"/>
      <c r="GMP25" s="384"/>
      <c r="GMQ25" s="384"/>
      <c r="GMR25" s="384"/>
      <c r="GMS25" s="384"/>
      <c r="GMT25" s="384"/>
      <c r="GMU25" s="384"/>
      <c r="GMV25" s="384"/>
      <c r="GMW25" s="384"/>
      <c r="GMX25" s="384"/>
      <c r="GMY25" s="384"/>
      <c r="GMZ25" s="384"/>
      <c r="GNA25" s="384"/>
      <c r="GNB25" s="384"/>
      <c r="GNC25" s="384"/>
      <c r="GND25" s="384"/>
      <c r="GNE25" s="384"/>
      <c r="GNF25" s="384"/>
      <c r="GNG25" s="384"/>
      <c r="GNH25" s="384"/>
      <c r="GNI25" s="384"/>
      <c r="GNJ25" s="384"/>
      <c r="GNK25" s="384"/>
      <c r="GNL25" s="384"/>
      <c r="GNM25" s="384"/>
      <c r="GNN25" s="384"/>
      <c r="GNO25" s="384"/>
      <c r="GNP25" s="384"/>
      <c r="GNQ25" s="384"/>
      <c r="GNR25" s="384"/>
      <c r="GNS25" s="384"/>
      <c r="GNT25" s="384"/>
      <c r="GNU25" s="384"/>
      <c r="GNV25" s="384"/>
      <c r="GNW25" s="384"/>
      <c r="GNX25" s="384"/>
      <c r="GNY25" s="384"/>
      <c r="GNZ25" s="384"/>
      <c r="GOA25" s="384"/>
      <c r="GOB25" s="384"/>
      <c r="GOC25" s="384"/>
      <c r="GOD25" s="384"/>
      <c r="GOE25" s="384"/>
      <c r="GOF25" s="384"/>
      <c r="GOG25" s="384"/>
      <c r="GOH25" s="384"/>
      <c r="GOI25" s="384"/>
      <c r="GOJ25" s="384"/>
      <c r="GOK25" s="384"/>
      <c r="GOL25" s="384"/>
      <c r="GOM25" s="384"/>
      <c r="GON25" s="384"/>
      <c r="GOO25" s="384"/>
      <c r="GOP25" s="384"/>
      <c r="GOQ25" s="384"/>
      <c r="GOR25" s="384"/>
      <c r="GOS25" s="384"/>
      <c r="GOT25" s="384"/>
      <c r="GOU25" s="384"/>
      <c r="GOV25" s="384"/>
      <c r="GOW25" s="384"/>
      <c r="GOX25" s="384"/>
      <c r="GOY25" s="384"/>
      <c r="GOZ25" s="384"/>
      <c r="GPA25" s="384"/>
      <c r="GPB25" s="384"/>
      <c r="GPC25" s="384"/>
      <c r="GPD25" s="384"/>
      <c r="GPE25" s="384"/>
      <c r="GPF25" s="384"/>
      <c r="GPG25" s="384"/>
      <c r="GPH25" s="384"/>
      <c r="GPI25" s="384"/>
      <c r="GPJ25" s="384"/>
      <c r="GPK25" s="384"/>
      <c r="GPL25" s="384"/>
      <c r="GPM25" s="384"/>
      <c r="GPN25" s="384"/>
      <c r="GPO25" s="384"/>
      <c r="GPP25" s="384"/>
      <c r="GPQ25" s="384"/>
      <c r="GPR25" s="384"/>
      <c r="GPS25" s="384"/>
      <c r="GPT25" s="384"/>
      <c r="GPU25" s="384"/>
      <c r="GPV25" s="384"/>
      <c r="GPW25" s="384"/>
      <c r="GPX25" s="384"/>
      <c r="GPY25" s="384"/>
      <c r="GPZ25" s="384"/>
      <c r="GQA25" s="384"/>
      <c r="GQB25" s="384"/>
      <c r="GQC25" s="384"/>
      <c r="GQD25" s="384"/>
      <c r="GQE25" s="384"/>
      <c r="GQF25" s="384"/>
      <c r="GQG25" s="384"/>
      <c r="GQH25" s="384"/>
      <c r="GQI25" s="384"/>
      <c r="GQJ25" s="384"/>
      <c r="GQK25" s="384"/>
      <c r="GQL25" s="384"/>
      <c r="GQM25" s="384"/>
      <c r="GQN25" s="384"/>
      <c r="GQO25" s="384"/>
      <c r="GQP25" s="384"/>
      <c r="GQQ25" s="384"/>
      <c r="GQR25" s="384"/>
      <c r="GQS25" s="384"/>
      <c r="GQT25" s="384"/>
      <c r="GQU25" s="384"/>
      <c r="GQV25" s="384"/>
      <c r="GQW25" s="384"/>
      <c r="GQX25" s="384"/>
      <c r="GQY25" s="384"/>
      <c r="GQZ25" s="384"/>
      <c r="GRA25" s="384"/>
      <c r="GRB25" s="384"/>
      <c r="GRC25" s="384"/>
      <c r="GRD25" s="384"/>
      <c r="GRE25" s="384"/>
      <c r="GRF25" s="384"/>
      <c r="GRG25" s="384"/>
      <c r="GRH25" s="384"/>
      <c r="GRI25" s="384"/>
      <c r="GRJ25" s="384"/>
      <c r="GRK25" s="384"/>
      <c r="GRL25" s="384"/>
      <c r="GRM25" s="384"/>
      <c r="GRN25" s="384"/>
      <c r="GRO25" s="384"/>
      <c r="GRP25" s="384"/>
      <c r="GRQ25" s="384"/>
      <c r="GRR25" s="384"/>
      <c r="GRS25" s="384"/>
      <c r="GRT25" s="384"/>
      <c r="GRU25" s="384"/>
      <c r="GRV25" s="384"/>
      <c r="GRW25" s="384"/>
      <c r="GRX25" s="384"/>
      <c r="GRY25" s="384"/>
      <c r="GRZ25" s="384"/>
      <c r="GSA25" s="384"/>
      <c r="GSB25" s="384"/>
      <c r="GSC25" s="384"/>
      <c r="GSD25" s="384"/>
      <c r="GSE25" s="384"/>
      <c r="GSF25" s="384"/>
      <c r="GSG25" s="384"/>
      <c r="GSH25" s="384"/>
      <c r="GSI25" s="384"/>
      <c r="GSJ25" s="384"/>
      <c r="GSK25" s="384"/>
      <c r="GSL25" s="384"/>
      <c r="GSM25" s="384"/>
      <c r="GSN25" s="384"/>
      <c r="GSO25" s="384"/>
      <c r="GSP25" s="384"/>
      <c r="GSQ25" s="384"/>
      <c r="GSR25" s="384"/>
      <c r="GSS25" s="384"/>
      <c r="GST25" s="384"/>
      <c r="GSU25" s="384"/>
      <c r="GSV25" s="384"/>
      <c r="GSW25" s="384"/>
      <c r="GSX25" s="384"/>
      <c r="GSY25" s="384"/>
      <c r="GSZ25" s="384"/>
      <c r="GTA25" s="384"/>
      <c r="GTB25" s="384"/>
      <c r="GTC25" s="384"/>
      <c r="GTD25" s="384"/>
      <c r="GTE25" s="384"/>
      <c r="GTF25" s="384"/>
      <c r="GTG25" s="384"/>
      <c r="GTH25" s="384"/>
      <c r="GTI25" s="384"/>
      <c r="GTJ25" s="384"/>
      <c r="GTK25" s="384"/>
      <c r="GTL25" s="384"/>
      <c r="GTM25" s="384"/>
      <c r="GTN25" s="384"/>
      <c r="GTO25" s="384"/>
      <c r="GTP25" s="384"/>
      <c r="GTQ25" s="384"/>
      <c r="GTR25" s="384"/>
      <c r="GTS25" s="384"/>
      <c r="GTT25" s="384"/>
      <c r="GTU25" s="384"/>
      <c r="GTV25" s="384"/>
      <c r="GTW25" s="384"/>
      <c r="GTX25" s="384"/>
      <c r="GTY25" s="384"/>
      <c r="GTZ25" s="384"/>
      <c r="GUA25" s="384"/>
      <c r="GUB25" s="384"/>
      <c r="GUC25" s="384"/>
      <c r="GUD25" s="384"/>
      <c r="GUE25" s="384"/>
      <c r="GUF25" s="384"/>
      <c r="GUG25" s="384"/>
      <c r="GUH25" s="384"/>
      <c r="GUI25" s="384"/>
      <c r="GUJ25" s="384"/>
      <c r="GUK25" s="384"/>
      <c r="GUL25" s="384"/>
      <c r="GUM25" s="384"/>
      <c r="GUN25" s="384"/>
      <c r="GUO25" s="384"/>
      <c r="GUP25" s="384"/>
      <c r="GUQ25" s="384"/>
      <c r="GUR25" s="384"/>
      <c r="GUS25" s="384"/>
      <c r="GUT25" s="384"/>
      <c r="GUU25" s="384"/>
      <c r="GUV25" s="384"/>
      <c r="GUW25" s="384"/>
      <c r="GUX25" s="384"/>
      <c r="GUY25" s="384"/>
      <c r="GUZ25" s="384"/>
      <c r="GVA25" s="384"/>
      <c r="GVB25" s="384"/>
      <c r="GVC25" s="384"/>
      <c r="GVD25" s="384"/>
      <c r="GVE25" s="384"/>
      <c r="GVF25" s="384"/>
      <c r="GVG25" s="384"/>
      <c r="GVH25" s="384"/>
      <c r="GVI25" s="384"/>
      <c r="GVJ25" s="384"/>
      <c r="GVK25" s="384"/>
      <c r="GVL25" s="384"/>
      <c r="GVM25" s="384"/>
      <c r="GVN25" s="384"/>
      <c r="GVO25" s="384"/>
      <c r="GVP25" s="384"/>
      <c r="GVQ25" s="384"/>
      <c r="GVR25" s="384"/>
      <c r="GVS25" s="384"/>
      <c r="GVT25" s="384"/>
      <c r="GVU25" s="384"/>
      <c r="GVV25" s="384"/>
      <c r="GVW25" s="384"/>
      <c r="GVX25" s="384"/>
      <c r="GVY25" s="384"/>
      <c r="GVZ25" s="384"/>
      <c r="GWA25" s="384"/>
      <c r="GWB25" s="384"/>
      <c r="GWC25" s="384"/>
      <c r="GWD25" s="384"/>
      <c r="GWE25" s="384"/>
      <c r="GWF25" s="384"/>
      <c r="GWG25" s="384"/>
      <c r="GWH25" s="384"/>
      <c r="GWI25" s="384"/>
      <c r="GWJ25" s="384"/>
      <c r="GWK25" s="384"/>
      <c r="GWL25" s="384"/>
      <c r="GWM25" s="384"/>
      <c r="GWN25" s="384"/>
      <c r="GWO25" s="384"/>
      <c r="GWP25" s="384"/>
      <c r="GWQ25" s="384"/>
      <c r="GWR25" s="384"/>
      <c r="GWS25" s="384"/>
      <c r="GWT25" s="384"/>
      <c r="GWU25" s="384"/>
      <c r="GWV25" s="384"/>
      <c r="GWW25" s="384"/>
      <c r="GWX25" s="384"/>
      <c r="GWY25" s="384"/>
      <c r="GWZ25" s="384"/>
      <c r="GXA25" s="384"/>
      <c r="GXB25" s="384"/>
      <c r="GXC25" s="384"/>
      <c r="GXD25" s="384"/>
      <c r="GXE25" s="384"/>
      <c r="GXF25" s="384"/>
      <c r="GXG25" s="384"/>
      <c r="GXH25" s="384"/>
      <c r="GXI25" s="384"/>
      <c r="GXJ25" s="384"/>
      <c r="GXK25" s="384"/>
      <c r="GXL25" s="384"/>
      <c r="GXM25" s="384"/>
      <c r="GXN25" s="384"/>
      <c r="GXO25" s="384"/>
      <c r="GXP25" s="384"/>
      <c r="GXQ25" s="384"/>
      <c r="GXR25" s="384"/>
      <c r="GXS25" s="384"/>
      <c r="GXT25" s="384"/>
      <c r="GXU25" s="384"/>
      <c r="GXV25" s="384"/>
      <c r="GXW25" s="384"/>
      <c r="GXX25" s="384"/>
      <c r="GXY25" s="384"/>
      <c r="GXZ25" s="384"/>
      <c r="GYA25" s="384"/>
      <c r="GYB25" s="384"/>
      <c r="GYC25" s="384"/>
      <c r="GYD25" s="384"/>
      <c r="GYE25" s="384"/>
      <c r="GYF25" s="384"/>
      <c r="GYG25" s="384"/>
      <c r="GYH25" s="384"/>
      <c r="GYI25" s="384"/>
      <c r="GYJ25" s="384"/>
      <c r="GYK25" s="384"/>
      <c r="GYL25" s="384"/>
      <c r="GYM25" s="384"/>
      <c r="GYN25" s="384"/>
      <c r="GYO25" s="384"/>
      <c r="GYP25" s="384"/>
      <c r="GYQ25" s="384"/>
      <c r="GYR25" s="384"/>
      <c r="GYS25" s="384"/>
      <c r="GYT25" s="384"/>
      <c r="GYU25" s="384"/>
      <c r="GYV25" s="384"/>
      <c r="GYW25" s="384"/>
      <c r="GYX25" s="384"/>
      <c r="GYY25" s="384"/>
      <c r="GYZ25" s="384"/>
      <c r="GZA25" s="384"/>
      <c r="GZB25" s="384"/>
      <c r="GZC25" s="384"/>
      <c r="GZD25" s="384"/>
      <c r="GZE25" s="384"/>
      <c r="GZF25" s="384"/>
      <c r="GZG25" s="384"/>
      <c r="GZH25" s="384"/>
      <c r="GZI25" s="384"/>
      <c r="GZJ25" s="384"/>
      <c r="GZK25" s="384"/>
      <c r="GZL25" s="384"/>
      <c r="GZM25" s="384"/>
      <c r="GZN25" s="384"/>
      <c r="GZO25" s="384"/>
      <c r="GZP25" s="384"/>
      <c r="GZQ25" s="384"/>
      <c r="GZR25" s="384"/>
      <c r="GZS25" s="384"/>
      <c r="GZT25" s="384"/>
      <c r="GZU25" s="384"/>
      <c r="GZV25" s="384"/>
      <c r="GZW25" s="384"/>
      <c r="GZX25" s="384"/>
      <c r="GZY25" s="384"/>
      <c r="GZZ25" s="384"/>
      <c r="HAA25" s="384"/>
      <c r="HAB25" s="384"/>
      <c r="HAC25" s="384"/>
      <c r="HAD25" s="384"/>
      <c r="HAE25" s="384"/>
      <c r="HAF25" s="384"/>
      <c r="HAG25" s="384"/>
      <c r="HAH25" s="384"/>
      <c r="HAI25" s="384"/>
      <c r="HAJ25" s="384"/>
      <c r="HAK25" s="384"/>
      <c r="HAL25" s="384"/>
      <c r="HAM25" s="384"/>
      <c r="HAN25" s="384"/>
      <c r="HAO25" s="384"/>
      <c r="HAP25" s="384"/>
      <c r="HAQ25" s="384"/>
      <c r="HAR25" s="384"/>
      <c r="HAS25" s="384"/>
      <c r="HAT25" s="384"/>
      <c r="HAU25" s="384"/>
      <c r="HAV25" s="384"/>
      <c r="HAW25" s="384"/>
      <c r="HAX25" s="384"/>
      <c r="HAY25" s="384"/>
      <c r="HAZ25" s="384"/>
      <c r="HBA25" s="384"/>
      <c r="HBB25" s="384"/>
      <c r="HBC25" s="384"/>
      <c r="HBD25" s="384"/>
      <c r="HBE25" s="384"/>
      <c r="HBF25" s="384"/>
      <c r="HBG25" s="384"/>
      <c r="HBH25" s="384"/>
      <c r="HBI25" s="384"/>
      <c r="HBJ25" s="384"/>
      <c r="HBK25" s="384"/>
      <c r="HBL25" s="384"/>
      <c r="HBM25" s="384"/>
      <c r="HBN25" s="384"/>
      <c r="HBO25" s="384"/>
      <c r="HBP25" s="384"/>
      <c r="HBQ25" s="384"/>
      <c r="HBR25" s="384"/>
      <c r="HBS25" s="384"/>
      <c r="HBT25" s="384"/>
      <c r="HBU25" s="384"/>
      <c r="HBV25" s="384"/>
      <c r="HBW25" s="384"/>
      <c r="HBX25" s="384"/>
      <c r="HBY25" s="384"/>
      <c r="HBZ25" s="384"/>
      <c r="HCA25" s="384"/>
      <c r="HCB25" s="384"/>
      <c r="HCC25" s="384"/>
      <c r="HCD25" s="384"/>
      <c r="HCE25" s="384"/>
      <c r="HCF25" s="384"/>
      <c r="HCG25" s="384"/>
      <c r="HCH25" s="384"/>
      <c r="HCI25" s="384"/>
      <c r="HCJ25" s="384"/>
      <c r="HCK25" s="384"/>
      <c r="HCL25" s="384"/>
      <c r="HCM25" s="384"/>
      <c r="HCN25" s="384"/>
      <c r="HCO25" s="384"/>
      <c r="HCP25" s="384"/>
      <c r="HCQ25" s="384"/>
      <c r="HCR25" s="384"/>
      <c r="HCS25" s="384"/>
      <c r="HCT25" s="384"/>
      <c r="HCU25" s="384"/>
      <c r="HCV25" s="384"/>
      <c r="HCW25" s="384"/>
      <c r="HCX25" s="384"/>
      <c r="HCY25" s="384"/>
      <c r="HCZ25" s="384"/>
      <c r="HDA25" s="384"/>
      <c r="HDB25" s="384"/>
      <c r="HDC25" s="384"/>
      <c r="HDD25" s="384"/>
      <c r="HDE25" s="384"/>
      <c r="HDF25" s="384"/>
      <c r="HDG25" s="384"/>
      <c r="HDH25" s="384"/>
      <c r="HDI25" s="384"/>
      <c r="HDJ25" s="384"/>
      <c r="HDK25" s="384"/>
      <c r="HDL25" s="384"/>
      <c r="HDM25" s="384"/>
      <c r="HDN25" s="384"/>
      <c r="HDO25" s="384"/>
      <c r="HDP25" s="384"/>
      <c r="HDQ25" s="384"/>
      <c r="HDR25" s="384"/>
      <c r="HDS25" s="384"/>
      <c r="HDT25" s="384"/>
      <c r="HDU25" s="384"/>
      <c r="HDV25" s="384"/>
      <c r="HDW25" s="384"/>
      <c r="HDX25" s="384"/>
      <c r="HDY25" s="384"/>
      <c r="HDZ25" s="384"/>
      <c r="HEA25" s="384"/>
      <c r="HEB25" s="384"/>
      <c r="HEC25" s="384"/>
      <c r="HED25" s="384"/>
      <c r="HEE25" s="384"/>
      <c r="HEF25" s="384"/>
      <c r="HEG25" s="384"/>
      <c r="HEH25" s="384"/>
      <c r="HEI25" s="384"/>
      <c r="HEJ25" s="384"/>
      <c r="HEK25" s="384"/>
      <c r="HEL25" s="384"/>
      <c r="HEM25" s="384"/>
      <c r="HEN25" s="384"/>
      <c r="HEO25" s="384"/>
      <c r="HEP25" s="384"/>
      <c r="HEQ25" s="384"/>
      <c r="HER25" s="384"/>
      <c r="HES25" s="384"/>
      <c r="HET25" s="384"/>
      <c r="HEU25" s="384"/>
      <c r="HEV25" s="384"/>
      <c r="HEW25" s="384"/>
      <c r="HEX25" s="384"/>
      <c r="HEY25" s="384"/>
      <c r="HEZ25" s="384"/>
      <c r="HFA25" s="384"/>
      <c r="HFB25" s="384"/>
      <c r="HFC25" s="384"/>
      <c r="HFD25" s="384"/>
      <c r="HFE25" s="384"/>
      <c r="HFF25" s="384"/>
      <c r="HFG25" s="384"/>
      <c r="HFH25" s="384"/>
      <c r="HFI25" s="384"/>
      <c r="HFJ25" s="384"/>
      <c r="HFK25" s="384"/>
      <c r="HFL25" s="384"/>
      <c r="HFM25" s="384"/>
      <c r="HFN25" s="384"/>
      <c r="HFO25" s="384"/>
      <c r="HFP25" s="384"/>
      <c r="HFQ25" s="384"/>
      <c r="HFR25" s="384"/>
      <c r="HFS25" s="384"/>
      <c r="HFT25" s="384"/>
      <c r="HFU25" s="384"/>
      <c r="HFV25" s="384"/>
      <c r="HFW25" s="384"/>
      <c r="HFX25" s="384"/>
      <c r="HFY25" s="384"/>
      <c r="HFZ25" s="384"/>
      <c r="HGA25" s="384"/>
      <c r="HGB25" s="384"/>
      <c r="HGC25" s="384"/>
      <c r="HGD25" s="384"/>
      <c r="HGE25" s="384"/>
      <c r="HGF25" s="384"/>
      <c r="HGG25" s="384"/>
      <c r="HGH25" s="384"/>
      <c r="HGI25" s="384"/>
      <c r="HGJ25" s="384"/>
      <c r="HGK25" s="384"/>
      <c r="HGL25" s="384"/>
      <c r="HGM25" s="384"/>
      <c r="HGN25" s="384"/>
      <c r="HGO25" s="384"/>
      <c r="HGP25" s="384"/>
      <c r="HGQ25" s="384"/>
      <c r="HGR25" s="384"/>
      <c r="HGS25" s="384"/>
      <c r="HGT25" s="384"/>
      <c r="HGU25" s="384"/>
      <c r="HGV25" s="384"/>
      <c r="HGW25" s="384"/>
      <c r="HGX25" s="384"/>
      <c r="HGY25" s="384"/>
      <c r="HGZ25" s="384"/>
      <c r="HHA25" s="384"/>
      <c r="HHB25" s="384"/>
      <c r="HHC25" s="384"/>
      <c r="HHD25" s="384"/>
      <c r="HHE25" s="384"/>
      <c r="HHF25" s="384"/>
      <c r="HHG25" s="384"/>
      <c r="HHH25" s="384"/>
      <c r="HHI25" s="384"/>
      <c r="HHJ25" s="384"/>
      <c r="HHK25" s="384"/>
      <c r="HHL25" s="384"/>
      <c r="HHM25" s="384"/>
      <c r="HHN25" s="384"/>
      <c r="HHO25" s="384"/>
      <c r="HHP25" s="384"/>
      <c r="HHQ25" s="384"/>
      <c r="HHR25" s="384"/>
      <c r="HHS25" s="384"/>
      <c r="HHT25" s="384"/>
      <c r="HHU25" s="384"/>
      <c r="HHV25" s="384"/>
      <c r="HHW25" s="384"/>
      <c r="HHX25" s="384"/>
      <c r="HHY25" s="384"/>
      <c r="HHZ25" s="384"/>
      <c r="HIA25" s="384"/>
      <c r="HIB25" s="384"/>
      <c r="HIC25" s="384"/>
      <c r="HID25" s="384"/>
      <c r="HIE25" s="384"/>
      <c r="HIF25" s="384"/>
      <c r="HIG25" s="384"/>
      <c r="HIH25" s="384"/>
      <c r="HII25" s="384"/>
      <c r="HIJ25" s="384"/>
      <c r="HIK25" s="384"/>
      <c r="HIL25" s="384"/>
      <c r="HIM25" s="384"/>
      <c r="HIN25" s="384"/>
      <c r="HIO25" s="384"/>
      <c r="HIP25" s="384"/>
      <c r="HIQ25" s="384"/>
      <c r="HIR25" s="384"/>
      <c r="HIS25" s="384"/>
      <c r="HIT25" s="384"/>
      <c r="HIU25" s="384"/>
      <c r="HIV25" s="384"/>
      <c r="HIW25" s="384"/>
      <c r="HIX25" s="384"/>
      <c r="HIY25" s="384"/>
      <c r="HIZ25" s="384"/>
      <c r="HJA25" s="384"/>
      <c r="HJB25" s="384"/>
      <c r="HJC25" s="384"/>
      <c r="HJD25" s="384"/>
      <c r="HJE25" s="384"/>
      <c r="HJF25" s="384"/>
      <c r="HJG25" s="384"/>
      <c r="HJH25" s="384"/>
      <c r="HJI25" s="384"/>
      <c r="HJJ25" s="384"/>
      <c r="HJK25" s="384"/>
      <c r="HJL25" s="384"/>
      <c r="HJM25" s="384"/>
      <c r="HJN25" s="384"/>
      <c r="HJO25" s="384"/>
      <c r="HJP25" s="384"/>
      <c r="HJQ25" s="384"/>
      <c r="HJR25" s="384"/>
      <c r="HJS25" s="384"/>
      <c r="HJT25" s="384"/>
      <c r="HJU25" s="384"/>
      <c r="HJV25" s="384"/>
      <c r="HJW25" s="384"/>
      <c r="HJX25" s="384"/>
      <c r="HJY25" s="384"/>
      <c r="HJZ25" s="384"/>
      <c r="HKA25" s="384"/>
      <c r="HKB25" s="384"/>
      <c r="HKC25" s="384"/>
      <c r="HKD25" s="384"/>
      <c r="HKE25" s="384"/>
      <c r="HKF25" s="384"/>
      <c r="HKG25" s="384"/>
      <c r="HKH25" s="384"/>
      <c r="HKI25" s="384"/>
      <c r="HKJ25" s="384"/>
      <c r="HKK25" s="384"/>
      <c r="HKL25" s="384"/>
      <c r="HKM25" s="384"/>
      <c r="HKN25" s="384"/>
      <c r="HKO25" s="384"/>
      <c r="HKP25" s="384"/>
      <c r="HKQ25" s="384"/>
      <c r="HKR25" s="384"/>
      <c r="HKS25" s="384"/>
      <c r="HKT25" s="384"/>
      <c r="HKU25" s="384"/>
      <c r="HKV25" s="384"/>
      <c r="HKW25" s="384"/>
      <c r="HKX25" s="384"/>
      <c r="HKY25" s="384"/>
      <c r="HKZ25" s="384"/>
      <c r="HLA25" s="384"/>
      <c r="HLB25" s="384"/>
      <c r="HLC25" s="384"/>
      <c r="HLD25" s="384"/>
      <c r="HLE25" s="384"/>
      <c r="HLF25" s="384"/>
      <c r="HLG25" s="384"/>
      <c r="HLH25" s="384"/>
      <c r="HLI25" s="384"/>
      <c r="HLJ25" s="384"/>
      <c r="HLK25" s="384"/>
      <c r="HLL25" s="384"/>
      <c r="HLM25" s="384"/>
      <c r="HLN25" s="384"/>
      <c r="HLO25" s="384"/>
      <c r="HLP25" s="384"/>
      <c r="HLQ25" s="384"/>
      <c r="HLR25" s="384"/>
      <c r="HLS25" s="384"/>
      <c r="HLT25" s="384"/>
      <c r="HLU25" s="384"/>
      <c r="HLV25" s="384"/>
      <c r="HLW25" s="384"/>
      <c r="HLX25" s="384"/>
      <c r="HLY25" s="384"/>
      <c r="HLZ25" s="384"/>
      <c r="HMA25" s="384"/>
      <c r="HMB25" s="384"/>
      <c r="HMC25" s="384"/>
      <c r="HMD25" s="384"/>
      <c r="HME25" s="384"/>
      <c r="HMF25" s="384"/>
      <c r="HMG25" s="384"/>
      <c r="HMH25" s="384"/>
      <c r="HMI25" s="384"/>
      <c r="HMJ25" s="384"/>
      <c r="HMK25" s="384"/>
      <c r="HML25" s="384"/>
      <c r="HMM25" s="384"/>
      <c r="HMN25" s="384"/>
      <c r="HMO25" s="384"/>
      <c r="HMP25" s="384"/>
      <c r="HMQ25" s="384"/>
      <c r="HMR25" s="384"/>
      <c r="HMS25" s="384"/>
      <c r="HMT25" s="384"/>
      <c r="HMU25" s="384"/>
      <c r="HMV25" s="384"/>
      <c r="HMW25" s="384"/>
      <c r="HMX25" s="384"/>
      <c r="HMY25" s="384"/>
      <c r="HMZ25" s="384"/>
      <c r="HNA25" s="384"/>
      <c r="HNB25" s="384"/>
      <c r="HNC25" s="384"/>
      <c r="HND25" s="384"/>
      <c r="HNE25" s="384"/>
      <c r="HNF25" s="384"/>
      <c r="HNG25" s="384"/>
      <c r="HNH25" s="384"/>
      <c r="HNI25" s="384"/>
      <c r="HNJ25" s="384"/>
      <c r="HNK25" s="384"/>
      <c r="HNL25" s="384"/>
      <c r="HNM25" s="384"/>
      <c r="HNN25" s="384"/>
      <c r="HNO25" s="384"/>
      <c r="HNP25" s="384"/>
      <c r="HNQ25" s="384"/>
      <c r="HNR25" s="384"/>
      <c r="HNS25" s="384"/>
      <c r="HNT25" s="384"/>
      <c r="HNU25" s="384"/>
      <c r="HNV25" s="384"/>
      <c r="HNW25" s="384"/>
      <c r="HNX25" s="384"/>
      <c r="HNY25" s="384"/>
      <c r="HNZ25" s="384"/>
      <c r="HOA25" s="384"/>
      <c r="HOB25" s="384"/>
      <c r="HOC25" s="384"/>
      <c r="HOD25" s="384"/>
      <c r="HOE25" s="384"/>
      <c r="HOF25" s="384"/>
      <c r="HOG25" s="384"/>
      <c r="HOH25" s="384"/>
      <c r="HOI25" s="384"/>
      <c r="HOJ25" s="384"/>
      <c r="HOK25" s="384"/>
      <c r="HOL25" s="384"/>
      <c r="HOM25" s="384"/>
      <c r="HON25" s="384"/>
      <c r="HOO25" s="384"/>
      <c r="HOP25" s="384"/>
      <c r="HOQ25" s="384"/>
      <c r="HOR25" s="384"/>
      <c r="HOS25" s="384"/>
      <c r="HOT25" s="384"/>
      <c r="HOU25" s="384"/>
      <c r="HOV25" s="384"/>
      <c r="HOW25" s="384"/>
      <c r="HOX25" s="384"/>
      <c r="HOY25" s="384"/>
      <c r="HOZ25" s="384"/>
      <c r="HPA25" s="384"/>
      <c r="HPB25" s="384"/>
      <c r="HPC25" s="384"/>
      <c r="HPD25" s="384"/>
      <c r="HPE25" s="384"/>
      <c r="HPF25" s="384"/>
      <c r="HPG25" s="384"/>
      <c r="HPH25" s="384"/>
      <c r="HPI25" s="384"/>
      <c r="HPJ25" s="384"/>
      <c r="HPK25" s="384"/>
      <c r="HPL25" s="384"/>
      <c r="HPM25" s="384"/>
      <c r="HPN25" s="384"/>
      <c r="HPO25" s="384"/>
      <c r="HPP25" s="384"/>
      <c r="HPQ25" s="384"/>
      <c r="HPR25" s="384"/>
      <c r="HPS25" s="384"/>
      <c r="HPT25" s="384"/>
      <c r="HPU25" s="384"/>
      <c r="HPV25" s="384"/>
      <c r="HPW25" s="384"/>
      <c r="HPX25" s="384"/>
      <c r="HPY25" s="384"/>
      <c r="HPZ25" s="384"/>
      <c r="HQA25" s="384"/>
      <c r="HQB25" s="384"/>
      <c r="HQC25" s="384"/>
      <c r="HQD25" s="384"/>
      <c r="HQE25" s="384"/>
      <c r="HQF25" s="384"/>
      <c r="HQG25" s="384"/>
      <c r="HQH25" s="384"/>
      <c r="HQI25" s="384"/>
      <c r="HQJ25" s="384"/>
      <c r="HQK25" s="384"/>
      <c r="HQL25" s="384"/>
      <c r="HQM25" s="384"/>
      <c r="HQN25" s="384"/>
      <c r="HQO25" s="384"/>
      <c r="HQP25" s="384"/>
      <c r="HQQ25" s="384"/>
      <c r="HQR25" s="384"/>
      <c r="HQS25" s="384"/>
      <c r="HQT25" s="384"/>
      <c r="HQU25" s="384"/>
      <c r="HQV25" s="384"/>
      <c r="HQW25" s="384"/>
      <c r="HQX25" s="384"/>
      <c r="HQY25" s="384"/>
      <c r="HQZ25" s="384"/>
      <c r="HRA25" s="384"/>
      <c r="HRB25" s="384"/>
      <c r="HRC25" s="384"/>
      <c r="HRD25" s="384"/>
      <c r="HRE25" s="384"/>
      <c r="HRF25" s="384"/>
      <c r="HRG25" s="384"/>
      <c r="HRH25" s="384"/>
      <c r="HRI25" s="384"/>
      <c r="HRJ25" s="384"/>
      <c r="HRK25" s="384"/>
      <c r="HRL25" s="384"/>
      <c r="HRM25" s="384"/>
      <c r="HRN25" s="384"/>
      <c r="HRO25" s="384"/>
      <c r="HRP25" s="384"/>
      <c r="HRQ25" s="384"/>
      <c r="HRR25" s="384"/>
      <c r="HRS25" s="384"/>
      <c r="HRT25" s="384"/>
      <c r="HRU25" s="384"/>
      <c r="HRV25" s="384"/>
      <c r="HRW25" s="384"/>
      <c r="HRX25" s="384"/>
      <c r="HRY25" s="384"/>
      <c r="HRZ25" s="384"/>
      <c r="HSA25" s="384"/>
      <c r="HSB25" s="384"/>
      <c r="HSC25" s="384"/>
      <c r="HSD25" s="384"/>
      <c r="HSE25" s="384"/>
      <c r="HSF25" s="384"/>
      <c r="HSG25" s="384"/>
      <c r="HSH25" s="384"/>
      <c r="HSI25" s="384"/>
      <c r="HSJ25" s="384"/>
      <c r="HSK25" s="384"/>
      <c r="HSL25" s="384"/>
      <c r="HSM25" s="384"/>
      <c r="HSN25" s="384"/>
      <c r="HSO25" s="384"/>
      <c r="HSP25" s="384"/>
      <c r="HSQ25" s="384"/>
      <c r="HSR25" s="384"/>
      <c r="HSS25" s="384"/>
      <c r="HST25" s="384"/>
      <c r="HSU25" s="384"/>
      <c r="HSV25" s="384"/>
      <c r="HSW25" s="384"/>
      <c r="HSX25" s="384"/>
      <c r="HSY25" s="384"/>
      <c r="HSZ25" s="384"/>
      <c r="HTA25" s="384"/>
      <c r="HTB25" s="384"/>
      <c r="HTC25" s="384"/>
      <c r="HTD25" s="384"/>
      <c r="HTE25" s="384"/>
      <c r="HTF25" s="384"/>
      <c r="HTG25" s="384"/>
      <c r="HTH25" s="384"/>
      <c r="HTI25" s="384"/>
      <c r="HTJ25" s="384"/>
      <c r="HTK25" s="384"/>
      <c r="HTL25" s="384"/>
      <c r="HTM25" s="384"/>
      <c r="HTN25" s="384"/>
      <c r="HTO25" s="384"/>
      <c r="HTP25" s="384"/>
      <c r="HTQ25" s="384"/>
      <c r="HTR25" s="384"/>
      <c r="HTS25" s="384"/>
      <c r="HTT25" s="384"/>
      <c r="HTU25" s="384"/>
      <c r="HTV25" s="384"/>
      <c r="HTW25" s="384"/>
      <c r="HTX25" s="384"/>
      <c r="HTY25" s="384"/>
      <c r="HTZ25" s="384"/>
      <c r="HUA25" s="384"/>
      <c r="HUB25" s="384"/>
      <c r="HUC25" s="384"/>
      <c r="HUD25" s="384"/>
      <c r="HUE25" s="384"/>
      <c r="HUF25" s="384"/>
      <c r="HUG25" s="384"/>
      <c r="HUH25" s="384"/>
      <c r="HUI25" s="384"/>
      <c r="HUJ25" s="384"/>
      <c r="HUK25" s="384"/>
      <c r="HUL25" s="384"/>
      <c r="HUM25" s="384"/>
      <c r="HUN25" s="384"/>
      <c r="HUO25" s="384"/>
      <c r="HUP25" s="384"/>
      <c r="HUQ25" s="384"/>
      <c r="HUR25" s="384"/>
      <c r="HUS25" s="384"/>
      <c r="HUT25" s="384"/>
      <c r="HUU25" s="384"/>
      <c r="HUV25" s="384"/>
      <c r="HUW25" s="384"/>
      <c r="HUX25" s="384"/>
      <c r="HUY25" s="384"/>
      <c r="HUZ25" s="384"/>
      <c r="HVA25" s="384"/>
      <c r="HVB25" s="384"/>
      <c r="HVC25" s="384"/>
      <c r="HVD25" s="384"/>
      <c r="HVE25" s="384"/>
      <c r="HVF25" s="384"/>
      <c r="HVG25" s="384"/>
      <c r="HVH25" s="384"/>
      <c r="HVI25" s="384"/>
      <c r="HVJ25" s="384"/>
      <c r="HVK25" s="384"/>
      <c r="HVL25" s="384"/>
      <c r="HVM25" s="384"/>
      <c r="HVN25" s="384"/>
      <c r="HVO25" s="384"/>
      <c r="HVP25" s="384"/>
      <c r="HVQ25" s="384"/>
      <c r="HVR25" s="384"/>
      <c r="HVS25" s="384"/>
      <c r="HVT25" s="384"/>
      <c r="HVU25" s="384"/>
      <c r="HVV25" s="384"/>
      <c r="HVW25" s="384"/>
      <c r="HVX25" s="384"/>
      <c r="HVY25" s="384"/>
      <c r="HVZ25" s="384"/>
      <c r="HWA25" s="384"/>
      <c r="HWB25" s="384"/>
      <c r="HWC25" s="384"/>
      <c r="HWD25" s="384"/>
      <c r="HWE25" s="384"/>
      <c r="HWF25" s="384"/>
      <c r="HWG25" s="384"/>
      <c r="HWH25" s="384"/>
      <c r="HWI25" s="384"/>
      <c r="HWJ25" s="384"/>
      <c r="HWK25" s="384"/>
      <c r="HWL25" s="384"/>
      <c r="HWM25" s="384"/>
      <c r="HWN25" s="384"/>
      <c r="HWO25" s="384"/>
      <c r="HWP25" s="384"/>
      <c r="HWQ25" s="384"/>
      <c r="HWR25" s="384"/>
      <c r="HWS25" s="384"/>
      <c r="HWT25" s="384"/>
      <c r="HWU25" s="384"/>
      <c r="HWV25" s="384"/>
      <c r="HWW25" s="384"/>
      <c r="HWX25" s="384"/>
      <c r="HWY25" s="384"/>
      <c r="HWZ25" s="384"/>
      <c r="HXA25" s="384"/>
      <c r="HXB25" s="384"/>
      <c r="HXC25" s="384"/>
      <c r="HXD25" s="384"/>
      <c r="HXE25" s="384"/>
      <c r="HXF25" s="384"/>
      <c r="HXG25" s="384"/>
      <c r="HXH25" s="384"/>
      <c r="HXI25" s="384"/>
      <c r="HXJ25" s="384"/>
      <c r="HXK25" s="384"/>
      <c r="HXL25" s="384"/>
      <c r="HXM25" s="384"/>
      <c r="HXN25" s="384"/>
      <c r="HXO25" s="384"/>
      <c r="HXP25" s="384"/>
      <c r="HXQ25" s="384"/>
      <c r="HXR25" s="384"/>
      <c r="HXS25" s="384"/>
      <c r="HXT25" s="384"/>
      <c r="HXU25" s="384"/>
      <c r="HXV25" s="384"/>
      <c r="HXW25" s="384"/>
      <c r="HXX25" s="384"/>
      <c r="HXY25" s="384"/>
      <c r="HXZ25" s="384"/>
      <c r="HYA25" s="384"/>
      <c r="HYB25" s="384"/>
      <c r="HYC25" s="384"/>
      <c r="HYD25" s="384"/>
      <c r="HYE25" s="384"/>
      <c r="HYF25" s="384"/>
      <c r="HYG25" s="384"/>
      <c r="HYH25" s="384"/>
      <c r="HYI25" s="384"/>
      <c r="HYJ25" s="384"/>
      <c r="HYK25" s="384"/>
      <c r="HYL25" s="384"/>
      <c r="HYM25" s="384"/>
      <c r="HYN25" s="384"/>
      <c r="HYO25" s="384"/>
      <c r="HYP25" s="384"/>
      <c r="HYQ25" s="384"/>
      <c r="HYR25" s="384"/>
      <c r="HYS25" s="384"/>
      <c r="HYT25" s="384"/>
      <c r="HYU25" s="384"/>
      <c r="HYV25" s="384"/>
      <c r="HYW25" s="384"/>
      <c r="HYX25" s="384"/>
      <c r="HYY25" s="384"/>
      <c r="HYZ25" s="384"/>
      <c r="HZA25" s="384"/>
      <c r="HZB25" s="384"/>
      <c r="HZC25" s="384"/>
      <c r="HZD25" s="384"/>
      <c r="HZE25" s="384"/>
      <c r="HZF25" s="384"/>
      <c r="HZG25" s="384"/>
      <c r="HZH25" s="384"/>
      <c r="HZI25" s="384"/>
      <c r="HZJ25" s="384"/>
      <c r="HZK25" s="384"/>
      <c r="HZL25" s="384"/>
      <c r="HZM25" s="384"/>
      <c r="HZN25" s="384"/>
      <c r="HZO25" s="384"/>
      <c r="HZP25" s="384"/>
      <c r="HZQ25" s="384"/>
      <c r="HZR25" s="384"/>
      <c r="HZS25" s="384"/>
      <c r="HZT25" s="384"/>
      <c r="HZU25" s="384"/>
      <c r="HZV25" s="384"/>
      <c r="HZW25" s="384"/>
      <c r="HZX25" s="384"/>
      <c r="HZY25" s="384"/>
      <c r="HZZ25" s="384"/>
      <c r="IAA25" s="384"/>
      <c r="IAB25" s="384"/>
      <c r="IAC25" s="384"/>
      <c r="IAD25" s="384"/>
      <c r="IAE25" s="384"/>
      <c r="IAF25" s="384"/>
      <c r="IAG25" s="384"/>
      <c r="IAH25" s="384"/>
      <c r="IAI25" s="384"/>
      <c r="IAJ25" s="384"/>
      <c r="IAK25" s="384"/>
      <c r="IAL25" s="384"/>
      <c r="IAM25" s="384"/>
      <c r="IAN25" s="384"/>
      <c r="IAO25" s="384"/>
      <c r="IAP25" s="384"/>
      <c r="IAQ25" s="384"/>
      <c r="IAR25" s="384"/>
      <c r="IAS25" s="384"/>
      <c r="IAT25" s="384"/>
      <c r="IAU25" s="384"/>
      <c r="IAV25" s="384"/>
      <c r="IAW25" s="384"/>
      <c r="IAX25" s="384"/>
      <c r="IAY25" s="384"/>
      <c r="IAZ25" s="384"/>
      <c r="IBA25" s="384"/>
      <c r="IBB25" s="384"/>
      <c r="IBC25" s="384"/>
      <c r="IBD25" s="384"/>
      <c r="IBE25" s="384"/>
      <c r="IBF25" s="384"/>
      <c r="IBG25" s="384"/>
      <c r="IBH25" s="384"/>
      <c r="IBI25" s="384"/>
      <c r="IBJ25" s="384"/>
      <c r="IBK25" s="384"/>
      <c r="IBL25" s="384"/>
      <c r="IBM25" s="384"/>
      <c r="IBN25" s="384"/>
      <c r="IBO25" s="384"/>
      <c r="IBP25" s="384"/>
      <c r="IBQ25" s="384"/>
      <c r="IBR25" s="384"/>
      <c r="IBS25" s="384"/>
      <c r="IBT25" s="384"/>
      <c r="IBU25" s="384"/>
      <c r="IBV25" s="384"/>
      <c r="IBW25" s="384"/>
      <c r="IBX25" s="384"/>
      <c r="IBY25" s="384"/>
      <c r="IBZ25" s="384"/>
      <c r="ICA25" s="384"/>
      <c r="ICB25" s="384"/>
      <c r="ICC25" s="384"/>
      <c r="ICD25" s="384"/>
      <c r="ICE25" s="384"/>
      <c r="ICF25" s="384"/>
      <c r="ICG25" s="384"/>
      <c r="ICH25" s="384"/>
      <c r="ICI25" s="384"/>
      <c r="ICJ25" s="384"/>
      <c r="ICK25" s="384"/>
      <c r="ICL25" s="384"/>
      <c r="ICM25" s="384"/>
      <c r="ICN25" s="384"/>
      <c r="ICO25" s="384"/>
      <c r="ICP25" s="384"/>
      <c r="ICQ25" s="384"/>
      <c r="ICR25" s="384"/>
      <c r="ICS25" s="384"/>
      <c r="ICT25" s="384"/>
      <c r="ICU25" s="384"/>
      <c r="ICV25" s="384"/>
      <c r="ICW25" s="384"/>
      <c r="ICX25" s="384"/>
      <c r="ICY25" s="384"/>
      <c r="ICZ25" s="384"/>
      <c r="IDA25" s="384"/>
      <c r="IDB25" s="384"/>
      <c r="IDC25" s="384"/>
      <c r="IDD25" s="384"/>
      <c r="IDE25" s="384"/>
      <c r="IDF25" s="384"/>
      <c r="IDG25" s="384"/>
      <c r="IDH25" s="384"/>
      <c r="IDI25" s="384"/>
      <c r="IDJ25" s="384"/>
      <c r="IDK25" s="384"/>
      <c r="IDL25" s="384"/>
      <c r="IDM25" s="384"/>
      <c r="IDN25" s="384"/>
      <c r="IDO25" s="384"/>
      <c r="IDP25" s="384"/>
      <c r="IDQ25" s="384"/>
      <c r="IDR25" s="384"/>
      <c r="IDS25" s="384"/>
      <c r="IDT25" s="384"/>
      <c r="IDU25" s="384"/>
      <c r="IDV25" s="384"/>
      <c r="IDW25" s="384"/>
      <c r="IDX25" s="384"/>
      <c r="IDY25" s="384"/>
      <c r="IDZ25" s="384"/>
      <c r="IEA25" s="384"/>
      <c r="IEB25" s="384"/>
      <c r="IEC25" s="384"/>
      <c r="IED25" s="384"/>
      <c r="IEE25" s="384"/>
      <c r="IEF25" s="384"/>
      <c r="IEG25" s="384"/>
      <c r="IEH25" s="384"/>
      <c r="IEI25" s="384"/>
      <c r="IEJ25" s="384"/>
      <c r="IEK25" s="384"/>
      <c r="IEL25" s="384"/>
      <c r="IEM25" s="384"/>
      <c r="IEN25" s="384"/>
      <c r="IEO25" s="384"/>
      <c r="IEP25" s="384"/>
      <c r="IEQ25" s="384"/>
      <c r="IER25" s="384"/>
      <c r="IES25" s="384"/>
      <c r="IET25" s="384"/>
      <c r="IEU25" s="384"/>
      <c r="IEV25" s="384"/>
      <c r="IEW25" s="384"/>
      <c r="IEX25" s="384"/>
      <c r="IEY25" s="384"/>
      <c r="IEZ25" s="384"/>
      <c r="IFA25" s="384"/>
      <c r="IFB25" s="384"/>
      <c r="IFC25" s="384"/>
      <c r="IFD25" s="384"/>
      <c r="IFE25" s="384"/>
      <c r="IFF25" s="384"/>
      <c r="IFG25" s="384"/>
      <c r="IFH25" s="384"/>
      <c r="IFI25" s="384"/>
      <c r="IFJ25" s="384"/>
      <c r="IFK25" s="384"/>
      <c r="IFL25" s="384"/>
      <c r="IFM25" s="384"/>
      <c r="IFN25" s="384"/>
      <c r="IFO25" s="384"/>
      <c r="IFP25" s="384"/>
      <c r="IFQ25" s="384"/>
      <c r="IFR25" s="384"/>
      <c r="IFS25" s="384"/>
      <c r="IFT25" s="384"/>
      <c r="IFU25" s="384"/>
      <c r="IFV25" s="384"/>
      <c r="IFW25" s="384"/>
      <c r="IFX25" s="384"/>
      <c r="IFY25" s="384"/>
      <c r="IFZ25" s="384"/>
      <c r="IGA25" s="384"/>
      <c r="IGB25" s="384"/>
      <c r="IGC25" s="384"/>
      <c r="IGD25" s="384"/>
      <c r="IGE25" s="384"/>
      <c r="IGF25" s="384"/>
      <c r="IGG25" s="384"/>
      <c r="IGH25" s="384"/>
      <c r="IGI25" s="384"/>
      <c r="IGJ25" s="384"/>
      <c r="IGK25" s="384"/>
      <c r="IGL25" s="384"/>
      <c r="IGM25" s="384"/>
      <c r="IGN25" s="384"/>
      <c r="IGO25" s="384"/>
      <c r="IGP25" s="384"/>
      <c r="IGQ25" s="384"/>
      <c r="IGR25" s="384"/>
      <c r="IGS25" s="384"/>
      <c r="IGT25" s="384"/>
      <c r="IGU25" s="384"/>
      <c r="IGV25" s="384"/>
      <c r="IGW25" s="384"/>
      <c r="IGX25" s="384"/>
      <c r="IGY25" s="384"/>
      <c r="IGZ25" s="384"/>
      <c r="IHA25" s="384"/>
      <c r="IHB25" s="384"/>
      <c r="IHC25" s="384"/>
      <c r="IHD25" s="384"/>
      <c r="IHE25" s="384"/>
      <c r="IHF25" s="384"/>
      <c r="IHG25" s="384"/>
      <c r="IHH25" s="384"/>
      <c r="IHI25" s="384"/>
      <c r="IHJ25" s="384"/>
      <c r="IHK25" s="384"/>
      <c r="IHL25" s="384"/>
      <c r="IHM25" s="384"/>
      <c r="IHN25" s="384"/>
      <c r="IHO25" s="384"/>
      <c r="IHP25" s="384"/>
      <c r="IHQ25" s="384"/>
      <c r="IHR25" s="384"/>
      <c r="IHS25" s="384"/>
      <c r="IHT25" s="384"/>
      <c r="IHU25" s="384"/>
      <c r="IHV25" s="384"/>
      <c r="IHW25" s="384"/>
      <c r="IHX25" s="384"/>
      <c r="IHY25" s="384"/>
      <c r="IHZ25" s="384"/>
      <c r="IIA25" s="384"/>
      <c r="IIB25" s="384"/>
      <c r="IIC25" s="384"/>
      <c r="IID25" s="384"/>
      <c r="IIE25" s="384"/>
      <c r="IIF25" s="384"/>
      <c r="IIG25" s="384"/>
      <c r="IIH25" s="384"/>
      <c r="III25" s="384"/>
      <c r="IIJ25" s="384"/>
      <c r="IIK25" s="384"/>
      <c r="IIL25" s="384"/>
      <c r="IIM25" s="384"/>
      <c r="IIN25" s="384"/>
      <c r="IIO25" s="384"/>
      <c r="IIP25" s="384"/>
      <c r="IIQ25" s="384"/>
      <c r="IIR25" s="384"/>
      <c r="IIS25" s="384"/>
      <c r="IIT25" s="384"/>
      <c r="IIU25" s="384"/>
      <c r="IIV25" s="384"/>
      <c r="IIW25" s="384"/>
      <c r="IIX25" s="384"/>
      <c r="IIY25" s="384"/>
      <c r="IIZ25" s="384"/>
      <c r="IJA25" s="384"/>
      <c r="IJB25" s="384"/>
      <c r="IJC25" s="384"/>
      <c r="IJD25" s="384"/>
      <c r="IJE25" s="384"/>
      <c r="IJF25" s="384"/>
      <c r="IJG25" s="384"/>
      <c r="IJH25" s="384"/>
      <c r="IJI25" s="384"/>
      <c r="IJJ25" s="384"/>
      <c r="IJK25" s="384"/>
      <c r="IJL25" s="384"/>
      <c r="IJM25" s="384"/>
      <c r="IJN25" s="384"/>
      <c r="IJO25" s="384"/>
      <c r="IJP25" s="384"/>
      <c r="IJQ25" s="384"/>
      <c r="IJR25" s="384"/>
      <c r="IJS25" s="384"/>
      <c r="IJT25" s="384"/>
      <c r="IJU25" s="384"/>
      <c r="IJV25" s="384"/>
      <c r="IJW25" s="384"/>
      <c r="IJX25" s="384"/>
      <c r="IJY25" s="384"/>
      <c r="IJZ25" s="384"/>
      <c r="IKA25" s="384"/>
      <c r="IKB25" s="384"/>
      <c r="IKC25" s="384"/>
      <c r="IKD25" s="384"/>
      <c r="IKE25" s="384"/>
      <c r="IKF25" s="384"/>
      <c r="IKG25" s="384"/>
      <c r="IKH25" s="384"/>
      <c r="IKI25" s="384"/>
      <c r="IKJ25" s="384"/>
      <c r="IKK25" s="384"/>
      <c r="IKL25" s="384"/>
      <c r="IKM25" s="384"/>
      <c r="IKN25" s="384"/>
      <c r="IKO25" s="384"/>
      <c r="IKP25" s="384"/>
      <c r="IKQ25" s="384"/>
      <c r="IKR25" s="384"/>
      <c r="IKS25" s="384"/>
      <c r="IKT25" s="384"/>
      <c r="IKU25" s="384"/>
      <c r="IKV25" s="384"/>
      <c r="IKW25" s="384"/>
      <c r="IKX25" s="384"/>
      <c r="IKY25" s="384"/>
      <c r="IKZ25" s="384"/>
      <c r="ILA25" s="384"/>
      <c r="ILB25" s="384"/>
      <c r="ILC25" s="384"/>
      <c r="ILD25" s="384"/>
      <c r="ILE25" s="384"/>
      <c r="ILF25" s="384"/>
      <c r="ILG25" s="384"/>
      <c r="ILH25" s="384"/>
      <c r="ILI25" s="384"/>
      <c r="ILJ25" s="384"/>
      <c r="ILK25" s="384"/>
      <c r="ILL25" s="384"/>
      <c r="ILM25" s="384"/>
      <c r="ILN25" s="384"/>
      <c r="ILO25" s="384"/>
      <c r="ILP25" s="384"/>
      <c r="ILQ25" s="384"/>
      <c r="ILR25" s="384"/>
      <c r="ILS25" s="384"/>
      <c r="ILT25" s="384"/>
      <c r="ILU25" s="384"/>
      <c r="ILV25" s="384"/>
      <c r="ILW25" s="384"/>
      <c r="ILX25" s="384"/>
      <c r="ILY25" s="384"/>
      <c r="ILZ25" s="384"/>
      <c r="IMA25" s="384"/>
      <c r="IMB25" s="384"/>
      <c r="IMC25" s="384"/>
      <c r="IMD25" s="384"/>
      <c r="IME25" s="384"/>
      <c r="IMF25" s="384"/>
      <c r="IMG25" s="384"/>
      <c r="IMH25" s="384"/>
      <c r="IMI25" s="384"/>
      <c r="IMJ25" s="384"/>
      <c r="IMK25" s="384"/>
      <c r="IML25" s="384"/>
      <c r="IMM25" s="384"/>
      <c r="IMN25" s="384"/>
      <c r="IMO25" s="384"/>
      <c r="IMP25" s="384"/>
      <c r="IMQ25" s="384"/>
      <c r="IMR25" s="384"/>
      <c r="IMS25" s="384"/>
      <c r="IMT25" s="384"/>
      <c r="IMU25" s="384"/>
      <c r="IMV25" s="384"/>
      <c r="IMW25" s="384"/>
      <c r="IMX25" s="384"/>
      <c r="IMY25" s="384"/>
      <c r="IMZ25" s="384"/>
      <c r="INA25" s="384"/>
      <c r="INB25" s="384"/>
      <c r="INC25" s="384"/>
      <c r="IND25" s="384"/>
      <c r="INE25" s="384"/>
      <c r="INF25" s="384"/>
      <c r="ING25" s="384"/>
      <c r="INH25" s="384"/>
      <c r="INI25" s="384"/>
      <c r="INJ25" s="384"/>
      <c r="INK25" s="384"/>
      <c r="INL25" s="384"/>
      <c r="INM25" s="384"/>
      <c r="INN25" s="384"/>
      <c r="INO25" s="384"/>
      <c r="INP25" s="384"/>
      <c r="INQ25" s="384"/>
      <c r="INR25" s="384"/>
      <c r="INS25" s="384"/>
      <c r="INT25" s="384"/>
      <c r="INU25" s="384"/>
      <c r="INV25" s="384"/>
      <c r="INW25" s="384"/>
      <c r="INX25" s="384"/>
      <c r="INY25" s="384"/>
      <c r="INZ25" s="384"/>
      <c r="IOA25" s="384"/>
      <c r="IOB25" s="384"/>
      <c r="IOC25" s="384"/>
      <c r="IOD25" s="384"/>
      <c r="IOE25" s="384"/>
      <c r="IOF25" s="384"/>
      <c r="IOG25" s="384"/>
      <c r="IOH25" s="384"/>
      <c r="IOI25" s="384"/>
      <c r="IOJ25" s="384"/>
      <c r="IOK25" s="384"/>
      <c r="IOL25" s="384"/>
      <c r="IOM25" s="384"/>
      <c r="ION25" s="384"/>
      <c r="IOO25" s="384"/>
      <c r="IOP25" s="384"/>
      <c r="IOQ25" s="384"/>
      <c r="IOR25" s="384"/>
      <c r="IOS25" s="384"/>
      <c r="IOT25" s="384"/>
      <c r="IOU25" s="384"/>
      <c r="IOV25" s="384"/>
      <c r="IOW25" s="384"/>
      <c r="IOX25" s="384"/>
      <c r="IOY25" s="384"/>
      <c r="IOZ25" s="384"/>
      <c r="IPA25" s="384"/>
      <c r="IPB25" s="384"/>
      <c r="IPC25" s="384"/>
      <c r="IPD25" s="384"/>
      <c r="IPE25" s="384"/>
      <c r="IPF25" s="384"/>
      <c r="IPG25" s="384"/>
      <c r="IPH25" s="384"/>
      <c r="IPI25" s="384"/>
      <c r="IPJ25" s="384"/>
      <c r="IPK25" s="384"/>
      <c r="IPL25" s="384"/>
      <c r="IPM25" s="384"/>
      <c r="IPN25" s="384"/>
      <c r="IPO25" s="384"/>
      <c r="IPP25" s="384"/>
      <c r="IPQ25" s="384"/>
      <c r="IPR25" s="384"/>
      <c r="IPS25" s="384"/>
      <c r="IPT25" s="384"/>
      <c r="IPU25" s="384"/>
      <c r="IPV25" s="384"/>
      <c r="IPW25" s="384"/>
      <c r="IPX25" s="384"/>
      <c r="IPY25" s="384"/>
      <c r="IPZ25" s="384"/>
      <c r="IQA25" s="384"/>
      <c r="IQB25" s="384"/>
      <c r="IQC25" s="384"/>
      <c r="IQD25" s="384"/>
      <c r="IQE25" s="384"/>
      <c r="IQF25" s="384"/>
      <c r="IQG25" s="384"/>
      <c r="IQH25" s="384"/>
      <c r="IQI25" s="384"/>
      <c r="IQJ25" s="384"/>
      <c r="IQK25" s="384"/>
      <c r="IQL25" s="384"/>
      <c r="IQM25" s="384"/>
      <c r="IQN25" s="384"/>
      <c r="IQO25" s="384"/>
      <c r="IQP25" s="384"/>
      <c r="IQQ25" s="384"/>
      <c r="IQR25" s="384"/>
      <c r="IQS25" s="384"/>
      <c r="IQT25" s="384"/>
      <c r="IQU25" s="384"/>
      <c r="IQV25" s="384"/>
      <c r="IQW25" s="384"/>
      <c r="IQX25" s="384"/>
      <c r="IQY25" s="384"/>
      <c r="IQZ25" s="384"/>
      <c r="IRA25" s="384"/>
      <c r="IRB25" s="384"/>
      <c r="IRC25" s="384"/>
      <c r="IRD25" s="384"/>
      <c r="IRE25" s="384"/>
      <c r="IRF25" s="384"/>
      <c r="IRG25" s="384"/>
      <c r="IRH25" s="384"/>
      <c r="IRI25" s="384"/>
      <c r="IRJ25" s="384"/>
      <c r="IRK25" s="384"/>
      <c r="IRL25" s="384"/>
      <c r="IRM25" s="384"/>
      <c r="IRN25" s="384"/>
      <c r="IRO25" s="384"/>
      <c r="IRP25" s="384"/>
      <c r="IRQ25" s="384"/>
      <c r="IRR25" s="384"/>
      <c r="IRS25" s="384"/>
      <c r="IRT25" s="384"/>
      <c r="IRU25" s="384"/>
      <c r="IRV25" s="384"/>
      <c r="IRW25" s="384"/>
      <c r="IRX25" s="384"/>
      <c r="IRY25" s="384"/>
      <c r="IRZ25" s="384"/>
      <c r="ISA25" s="384"/>
      <c r="ISB25" s="384"/>
      <c r="ISC25" s="384"/>
      <c r="ISD25" s="384"/>
      <c r="ISE25" s="384"/>
      <c r="ISF25" s="384"/>
      <c r="ISG25" s="384"/>
      <c r="ISH25" s="384"/>
      <c r="ISI25" s="384"/>
      <c r="ISJ25" s="384"/>
      <c r="ISK25" s="384"/>
      <c r="ISL25" s="384"/>
      <c r="ISM25" s="384"/>
      <c r="ISN25" s="384"/>
      <c r="ISO25" s="384"/>
      <c r="ISP25" s="384"/>
      <c r="ISQ25" s="384"/>
      <c r="ISR25" s="384"/>
      <c r="ISS25" s="384"/>
      <c r="IST25" s="384"/>
      <c r="ISU25" s="384"/>
      <c r="ISV25" s="384"/>
      <c r="ISW25" s="384"/>
      <c r="ISX25" s="384"/>
      <c r="ISY25" s="384"/>
      <c r="ISZ25" s="384"/>
      <c r="ITA25" s="384"/>
      <c r="ITB25" s="384"/>
      <c r="ITC25" s="384"/>
      <c r="ITD25" s="384"/>
      <c r="ITE25" s="384"/>
      <c r="ITF25" s="384"/>
      <c r="ITG25" s="384"/>
      <c r="ITH25" s="384"/>
      <c r="ITI25" s="384"/>
      <c r="ITJ25" s="384"/>
      <c r="ITK25" s="384"/>
      <c r="ITL25" s="384"/>
      <c r="ITM25" s="384"/>
      <c r="ITN25" s="384"/>
      <c r="ITO25" s="384"/>
      <c r="ITP25" s="384"/>
      <c r="ITQ25" s="384"/>
      <c r="ITR25" s="384"/>
      <c r="ITS25" s="384"/>
      <c r="ITT25" s="384"/>
      <c r="ITU25" s="384"/>
      <c r="ITV25" s="384"/>
      <c r="ITW25" s="384"/>
      <c r="ITX25" s="384"/>
      <c r="ITY25" s="384"/>
      <c r="ITZ25" s="384"/>
      <c r="IUA25" s="384"/>
      <c r="IUB25" s="384"/>
      <c r="IUC25" s="384"/>
      <c r="IUD25" s="384"/>
      <c r="IUE25" s="384"/>
      <c r="IUF25" s="384"/>
      <c r="IUG25" s="384"/>
      <c r="IUH25" s="384"/>
      <c r="IUI25" s="384"/>
      <c r="IUJ25" s="384"/>
      <c r="IUK25" s="384"/>
      <c r="IUL25" s="384"/>
      <c r="IUM25" s="384"/>
      <c r="IUN25" s="384"/>
      <c r="IUO25" s="384"/>
      <c r="IUP25" s="384"/>
      <c r="IUQ25" s="384"/>
      <c r="IUR25" s="384"/>
      <c r="IUS25" s="384"/>
      <c r="IUT25" s="384"/>
      <c r="IUU25" s="384"/>
      <c r="IUV25" s="384"/>
      <c r="IUW25" s="384"/>
      <c r="IUX25" s="384"/>
      <c r="IUY25" s="384"/>
      <c r="IUZ25" s="384"/>
      <c r="IVA25" s="384"/>
      <c r="IVB25" s="384"/>
      <c r="IVC25" s="384"/>
      <c r="IVD25" s="384"/>
      <c r="IVE25" s="384"/>
      <c r="IVF25" s="384"/>
      <c r="IVG25" s="384"/>
      <c r="IVH25" s="384"/>
      <c r="IVI25" s="384"/>
      <c r="IVJ25" s="384"/>
      <c r="IVK25" s="384"/>
      <c r="IVL25" s="384"/>
      <c r="IVM25" s="384"/>
      <c r="IVN25" s="384"/>
      <c r="IVO25" s="384"/>
      <c r="IVP25" s="384"/>
      <c r="IVQ25" s="384"/>
      <c r="IVR25" s="384"/>
      <c r="IVS25" s="384"/>
      <c r="IVT25" s="384"/>
      <c r="IVU25" s="384"/>
      <c r="IVV25" s="384"/>
      <c r="IVW25" s="384"/>
      <c r="IVX25" s="384"/>
      <c r="IVY25" s="384"/>
      <c r="IVZ25" s="384"/>
      <c r="IWA25" s="384"/>
      <c r="IWB25" s="384"/>
      <c r="IWC25" s="384"/>
      <c r="IWD25" s="384"/>
      <c r="IWE25" s="384"/>
      <c r="IWF25" s="384"/>
      <c r="IWG25" s="384"/>
      <c r="IWH25" s="384"/>
      <c r="IWI25" s="384"/>
      <c r="IWJ25" s="384"/>
      <c r="IWK25" s="384"/>
      <c r="IWL25" s="384"/>
      <c r="IWM25" s="384"/>
      <c r="IWN25" s="384"/>
      <c r="IWO25" s="384"/>
      <c r="IWP25" s="384"/>
      <c r="IWQ25" s="384"/>
      <c r="IWR25" s="384"/>
      <c r="IWS25" s="384"/>
      <c r="IWT25" s="384"/>
      <c r="IWU25" s="384"/>
      <c r="IWV25" s="384"/>
      <c r="IWW25" s="384"/>
      <c r="IWX25" s="384"/>
      <c r="IWY25" s="384"/>
      <c r="IWZ25" s="384"/>
      <c r="IXA25" s="384"/>
      <c r="IXB25" s="384"/>
      <c r="IXC25" s="384"/>
      <c r="IXD25" s="384"/>
      <c r="IXE25" s="384"/>
      <c r="IXF25" s="384"/>
      <c r="IXG25" s="384"/>
      <c r="IXH25" s="384"/>
      <c r="IXI25" s="384"/>
      <c r="IXJ25" s="384"/>
      <c r="IXK25" s="384"/>
      <c r="IXL25" s="384"/>
      <c r="IXM25" s="384"/>
      <c r="IXN25" s="384"/>
      <c r="IXO25" s="384"/>
      <c r="IXP25" s="384"/>
      <c r="IXQ25" s="384"/>
      <c r="IXR25" s="384"/>
      <c r="IXS25" s="384"/>
      <c r="IXT25" s="384"/>
      <c r="IXU25" s="384"/>
      <c r="IXV25" s="384"/>
      <c r="IXW25" s="384"/>
      <c r="IXX25" s="384"/>
      <c r="IXY25" s="384"/>
      <c r="IXZ25" s="384"/>
      <c r="IYA25" s="384"/>
      <c r="IYB25" s="384"/>
      <c r="IYC25" s="384"/>
      <c r="IYD25" s="384"/>
      <c r="IYE25" s="384"/>
      <c r="IYF25" s="384"/>
      <c r="IYG25" s="384"/>
      <c r="IYH25" s="384"/>
      <c r="IYI25" s="384"/>
      <c r="IYJ25" s="384"/>
      <c r="IYK25" s="384"/>
      <c r="IYL25" s="384"/>
      <c r="IYM25" s="384"/>
      <c r="IYN25" s="384"/>
      <c r="IYO25" s="384"/>
      <c r="IYP25" s="384"/>
      <c r="IYQ25" s="384"/>
      <c r="IYR25" s="384"/>
      <c r="IYS25" s="384"/>
      <c r="IYT25" s="384"/>
      <c r="IYU25" s="384"/>
      <c r="IYV25" s="384"/>
      <c r="IYW25" s="384"/>
      <c r="IYX25" s="384"/>
      <c r="IYY25" s="384"/>
      <c r="IYZ25" s="384"/>
      <c r="IZA25" s="384"/>
      <c r="IZB25" s="384"/>
      <c r="IZC25" s="384"/>
      <c r="IZD25" s="384"/>
      <c r="IZE25" s="384"/>
      <c r="IZF25" s="384"/>
      <c r="IZG25" s="384"/>
      <c r="IZH25" s="384"/>
      <c r="IZI25" s="384"/>
      <c r="IZJ25" s="384"/>
      <c r="IZK25" s="384"/>
      <c r="IZL25" s="384"/>
      <c r="IZM25" s="384"/>
      <c r="IZN25" s="384"/>
      <c r="IZO25" s="384"/>
      <c r="IZP25" s="384"/>
      <c r="IZQ25" s="384"/>
      <c r="IZR25" s="384"/>
      <c r="IZS25" s="384"/>
      <c r="IZT25" s="384"/>
      <c r="IZU25" s="384"/>
      <c r="IZV25" s="384"/>
      <c r="IZW25" s="384"/>
      <c r="IZX25" s="384"/>
      <c r="IZY25" s="384"/>
      <c r="IZZ25" s="384"/>
      <c r="JAA25" s="384"/>
      <c r="JAB25" s="384"/>
      <c r="JAC25" s="384"/>
      <c r="JAD25" s="384"/>
      <c r="JAE25" s="384"/>
      <c r="JAF25" s="384"/>
      <c r="JAG25" s="384"/>
      <c r="JAH25" s="384"/>
      <c r="JAI25" s="384"/>
      <c r="JAJ25" s="384"/>
      <c r="JAK25" s="384"/>
      <c r="JAL25" s="384"/>
      <c r="JAM25" s="384"/>
      <c r="JAN25" s="384"/>
      <c r="JAO25" s="384"/>
      <c r="JAP25" s="384"/>
      <c r="JAQ25" s="384"/>
      <c r="JAR25" s="384"/>
      <c r="JAS25" s="384"/>
      <c r="JAT25" s="384"/>
      <c r="JAU25" s="384"/>
      <c r="JAV25" s="384"/>
      <c r="JAW25" s="384"/>
      <c r="JAX25" s="384"/>
      <c r="JAY25" s="384"/>
      <c r="JAZ25" s="384"/>
      <c r="JBA25" s="384"/>
      <c r="JBB25" s="384"/>
      <c r="JBC25" s="384"/>
      <c r="JBD25" s="384"/>
      <c r="JBE25" s="384"/>
      <c r="JBF25" s="384"/>
      <c r="JBG25" s="384"/>
      <c r="JBH25" s="384"/>
      <c r="JBI25" s="384"/>
      <c r="JBJ25" s="384"/>
      <c r="JBK25" s="384"/>
      <c r="JBL25" s="384"/>
      <c r="JBM25" s="384"/>
      <c r="JBN25" s="384"/>
      <c r="JBO25" s="384"/>
      <c r="JBP25" s="384"/>
      <c r="JBQ25" s="384"/>
      <c r="JBR25" s="384"/>
      <c r="JBS25" s="384"/>
      <c r="JBT25" s="384"/>
      <c r="JBU25" s="384"/>
      <c r="JBV25" s="384"/>
      <c r="JBW25" s="384"/>
      <c r="JBX25" s="384"/>
      <c r="JBY25" s="384"/>
      <c r="JBZ25" s="384"/>
      <c r="JCA25" s="384"/>
      <c r="JCB25" s="384"/>
      <c r="JCC25" s="384"/>
      <c r="JCD25" s="384"/>
      <c r="JCE25" s="384"/>
      <c r="JCF25" s="384"/>
      <c r="JCG25" s="384"/>
      <c r="JCH25" s="384"/>
      <c r="JCI25" s="384"/>
      <c r="JCJ25" s="384"/>
      <c r="JCK25" s="384"/>
      <c r="JCL25" s="384"/>
      <c r="JCM25" s="384"/>
      <c r="JCN25" s="384"/>
      <c r="JCO25" s="384"/>
      <c r="JCP25" s="384"/>
      <c r="JCQ25" s="384"/>
      <c r="JCR25" s="384"/>
      <c r="JCS25" s="384"/>
      <c r="JCT25" s="384"/>
      <c r="JCU25" s="384"/>
      <c r="JCV25" s="384"/>
      <c r="JCW25" s="384"/>
      <c r="JCX25" s="384"/>
      <c r="JCY25" s="384"/>
      <c r="JCZ25" s="384"/>
      <c r="JDA25" s="384"/>
      <c r="JDB25" s="384"/>
      <c r="JDC25" s="384"/>
      <c r="JDD25" s="384"/>
      <c r="JDE25" s="384"/>
      <c r="JDF25" s="384"/>
      <c r="JDG25" s="384"/>
      <c r="JDH25" s="384"/>
      <c r="JDI25" s="384"/>
      <c r="JDJ25" s="384"/>
      <c r="JDK25" s="384"/>
      <c r="JDL25" s="384"/>
      <c r="JDM25" s="384"/>
      <c r="JDN25" s="384"/>
      <c r="JDO25" s="384"/>
      <c r="JDP25" s="384"/>
      <c r="JDQ25" s="384"/>
      <c r="JDR25" s="384"/>
      <c r="JDS25" s="384"/>
      <c r="JDT25" s="384"/>
      <c r="JDU25" s="384"/>
      <c r="JDV25" s="384"/>
      <c r="JDW25" s="384"/>
      <c r="JDX25" s="384"/>
      <c r="JDY25" s="384"/>
      <c r="JDZ25" s="384"/>
      <c r="JEA25" s="384"/>
      <c r="JEB25" s="384"/>
      <c r="JEC25" s="384"/>
      <c r="JED25" s="384"/>
      <c r="JEE25" s="384"/>
      <c r="JEF25" s="384"/>
      <c r="JEG25" s="384"/>
      <c r="JEH25" s="384"/>
      <c r="JEI25" s="384"/>
      <c r="JEJ25" s="384"/>
      <c r="JEK25" s="384"/>
      <c r="JEL25" s="384"/>
      <c r="JEM25" s="384"/>
      <c r="JEN25" s="384"/>
      <c r="JEO25" s="384"/>
      <c r="JEP25" s="384"/>
      <c r="JEQ25" s="384"/>
      <c r="JER25" s="384"/>
      <c r="JES25" s="384"/>
      <c r="JET25" s="384"/>
      <c r="JEU25" s="384"/>
      <c r="JEV25" s="384"/>
      <c r="JEW25" s="384"/>
      <c r="JEX25" s="384"/>
      <c r="JEY25" s="384"/>
      <c r="JEZ25" s="384"/>
      <c r="JFA25" s="384"/>
      <c r="JFB25" s="384"/>
      <c r="JFC25" s="384"/>
      <c r="JFD25" s="384"/>
      <c r="JFE25" s="384"/>
      <c r="JFF25" s="384"/>
      <c r="JFG25" s="384"/>
      <c r="JFH25" s="384"/>
      <c r="JFI25" s="384"/>
      <c r="JFJ25" s="384"/>
      <c r="JFK25" s="384"/>
      <c r="JFL25" s="384"/>
      <c r="JFM25" s="384"/>
      <c r="JFN25" s="384"/>
      <c r="JFO25" s="384"/>
      <c r="JFP25" s="384"/>
      <c r="JFQ25" s="384"/>
      <c r="JFR25" s="384"/>
      <c r="JFS25" s="384"/>
      <c r="JFT25" s="384"/>
      <c r="JFU25" s="384"/>
      <c r="JFV25" s="384"/>
      <c r="JFW25" s="384"/>
      <c r="JFX25" s="384"/>
      <c r="JFY25" s="384"/>
      <c r="JFZ25" s="384"/>
      <c r="JGA25" s="384"/>
      <c r="JGB25" s="384"/>
      <c r="JGC25" s="384"/>
      <c r="JGD25" s="384"/>
      <c r="JGE25" s="384"/>
      <c r="JGF25" s="384"/>
      <c r="JGG25" s="384"/>
      <c r="JGH25" s="384"/>
      <c r="JGI25" s="384"/>
      <c r="JGJ25" s="384"/>
      <c r="JGK25" s="384"/>
      <c r="JGL25" s="384"/>
      <c r="JGM25" s="384"/>
      <c r="JGN25" s="384"/>
      <c r="JGO25" s="384"/>
      <c r="JGP25" s="384"/>
      <c r="JGQ25" s="384"/>
      <c r="JGR25" s="384"/>
      <c r="JGS25" s="384"/>
      <c r="JGT25" s="384"/>
      <c r="JGU25" s="384"/>
      <c r="JGV25" s="384"/>
      <c r="JGW25" s="384"/>
      <c r="JGX25" s="384"/>
      <c r="JGY25" s="384"/>
      <c r="JGZ25" s="384"/>
      <c r="JHA25" s="384"/>
      <c r="JHB25" s="384"/>
      <c r="JHC25" s="384"/>
      <c r="JHD25" s="384"/>
      <c r="JHE25" s="384"/>
      <c r="JHF25" s="384"/>
      <c r="JHG25" s="384"/>
      <c r="JHH25" s="384"/>
      <c r="JHI25" s="384"/>
      <c r="JHJ25" s="384"/>
      <c r="JHK25" s="384"/>
      <c r="JHL25" s="384"/>
      <c r="JHM25" s="384"/>
      <c r="JHN25" s="384"/>
      <c r="JHO25" s="384"/>
      <c r="JHP25" s="384"/>
      <c r="JHQ25" s="384"/>
      <c r="JHR25" s="384"/>
      <c r="JHS25" s="384"/>
      <c r="JHT25" s="384"/>
      <c r="JHU25" s="384"/>
      <c r="JHV25" s="384"/>
      <c r="JHW25" s="384"/>
      <c r="JHX25" s="384"/>
      <c r="JHY25" s="384"/>
      <c r="JHZ25" s="384"/>
      <c r="JIA25" s="384"/>
      <c r="JIB25" s="384"/>
      <c r="JIC25" s="384"/>
      <c r="JID25" s="384"/>
      <c r="JIE25" s="384"/>
      <c r="JIF25" s="384"/>
      <c r="JIG25" s="384"/>
      <c r="JIH25" s="384"/>
      <c r="JII25" s="384"/>
      <c r="JIJ25" s="384"/>
      <c r="JIK25" s="384"/>
      <c r="JIL25" s="384"/>
      <c r="JIM25" s="384"/>
      <c r="JIN25" s="384"/>
      <c r="JIO25" s="384"/>
      <c r="JIP25" s="384"/>
      <c r="JIQ25" s="384"/>
      <c r="JIR25" s="384"/>
      <c r="JIS25" s="384"/>
      <c r="JIT25" s="384"/>
      <c r="JIU25" s="384"/>
      <c r="JIV25" s="384"/>
      <c r="JIW25" s="384"/>
      <c r="JIX25" s="384"/>
      <c r="JIY25" s="384"/>
      <c r="JIZ25" s="384"/>
      <c r="JJA25" s="384"/>
      <c r="JJB25" s="384"/>
      <c r="JJC25" s="384"/>
      <c r="JJD25" s="384"/>
      <c r="JJE25" s="384"/>
      <c r="JJF25" s="384"/>
      <c r="JJG25" s="384"/>
      <c r="JJH25" s="384"/>
      <c r="JJI25" s="384"/>
      <c r="JJJ25" s="384"/>
      <c r="JJK25" s="384"/>
      <c r="JJL25" s="384"/>
      <c r="JJM25" s="384"/>
      <c r="JJN25" s="384"/>
      <c r="JJO25" s="384"/>
      <c r="JJP25" s="384"/>
      <c r="JJQ25" s="384"/>
      <c r="JJR25" s="384"/>
      <c r="JJS25" s="384"/>
      <c r="JJT25" s="384"/>
      <c r="JJU25" s="384"/>
      <c r="JJV25" s="384"/>
      <c r="JJW25" s="384"/>
      <c r="JJX25" s="384"/>
      <c r="JJY25" s="384"/>
      <c r="JJZ25" s="384"/>
      <c r="JKA25" s="384"/>
      <c r="JKB25" s="384"/>
      <c r="JKC25" s="384"/>
      <c r="JKD25" s="384"/>
      <c r="JKE25" s="384"/>
      <c r="JKF25" s="384"/>
      <c r="JKG25" s="384"/>
      <c r="JKH25" s="384"/>
      <c r="JKI25" s="384"/>
      <c r="JKJ25" s="384"/>
      <c r="JKK25" s="384"/>
      <c r="JKL25" s="384"/>
      <c r="JKM25" s="384"/>
      <c r="JKN25" s="384"/>
      <c r="JKO25" s="384"/>
      <c r="JKP25" s="384"/>
      <c r="JKQ25" s="384"/>
      <c r="JKR25" s="384"/>
      <c r="JKS25" s="384"/>
      <c r="JKT25" s="384"/>
      <c r="JKU25" s="384"/>
      <c r="JKV25" s="384"/>
      <c r="JKW25" s="384"/>
      <c r="JKX25" s="384"/>
      <c r="JKY25" s="384"/>
      <c r="JKZ25" s="384"/>
      <c r="JLA25" s="384"/>
      <c r="JLB25" s="384"/>
      <c r="JLC25" s="384"/>
      <c r="JLD25" s="384"/>
      <c r="JLE25" s="384"/>
      <c r="JLF25" s="384"/>
      <c r="JLG25" s="384"/>
      <c r="JLH25" s="384"/>
      <c r="JLI25" s="384"/>
      <c r="JLJ25" s="384"/>
      <c r="JLK25" s="384"/>
      <c r="JLL25" s="384"/>
      <c r="JLM25" s="384"/>
      <c r="JLN25" s="384"/>
      <c r="JLO25" s="384"/>
      <c r="JLP25" s="384"/>
      <c r="JLQ25" s="384"/>
      <c r="JLR25" s="384"/>
      <c r="JLS25" s="384"/>
      <c r="JLT25" s="384"/>
      <c r="JLU25" s="384"/>
      <c r="JLV25" s="384"/>
      <c r="JLW25" s="384"/>
      <c r="JLX25" s="384"/>
      <c r="JLY25" s="384"/>
      <c r="JLZ25" s="384"/>
      <c r="JMA25" s="384"/>
      <c r="JMB25" s="384"/>
      <c r="JMC25" s="384"/>
      <c r="JMD25" s="384"/>
      <c r="JME25" s="384"/>
      <c r="JMF25" s="384"/>
      <c r="JMG25" s="384"/>
      <c r="JMH25" s="384"/>
      <c r="JMI25" s="384"/>
      <c r="JMJ25" s="384"/>
      <c r="JMK25" s="384"/>
      <c r="JML25" s="384"/>
      <c r="JMM25" s="384"/>
      <c r="JMN25" s="384"/>
      <c r="JMO25" s="384"/>
      <c r="JMP25" s="384"/>
      <c r="JMQ25" s="384"/>
      <c r="JMR25" s="384"/>
      <c r="JMS25" s="384"/>
      <c r="JMT25" s="384"/>
      <c r="JMU25" s="384"/>
      <c r="JMV25" s="384"/>
      <c r="JMW25" s="384"/>
      <c r="JMX25" s="384"/>
      <c r="JMY25" s="384"/>
      <c r="JMZ25" s="384"/>
      <c r="JNA25" s="384"/>
      <c r="JNB25" s="384"/>
      <c r="JNC25" s="384"/>
      <c r="JND25" s="384"/>
      <c r="JNE25" s="384"/>
      <c r="JNF25" s="384"/>
      <c r="JNG25" s="384"/>
      <c r="JNH25" s="384"/>
      <c r="JNI25" s="384"/>
      <c r="JNJ25" s="384"/>
      <c r="JNK25" s="384"/>
      <c r="JNL25" s="384"/>
      <c r="JNM25" s="384"/>
      <c r="JNN25" s="384"/>
      <c r="JNO25" s="384"/>
      <c r="JNP25" s="384"/>
      <c r="JNQ25" s="384"/>
      <c r="JNR25" s="384"/>
      <c r="JNS25" s="384"/>
      <c r="JNT25" s="384"/>
      <c r="JNU25" s="384"/>
      <c r="JNV25" s="384"/>
      <c r="JNW25" s="384"/>
      <c r="JNX25" s="384"/>
      <c r="JNY25" s="384"/>
      <c r="JNZ25" s="384"/>
      <c r="JOA25" s="384"/>
      <c r="JOB25" s="384"/>
      <c r="JOC25" s="384"/>
      <c r="JOD25" s="384"/>
      <c r="JOE25" s="384"/>
      <c r="JOF25" s="384"/>
      <c r="JOG25" s="384"/>
      <c r="JOH25" s="384"/>
      <c r="JOI25" s="384"/>
      <c r="JOJ25" s="384"/>
      <c r="JOK25" s="384"/>
      <c r="JOL25" s="384"/>
      <c r="JOM25" s="384"/>
      <c r="JON25" s="384"/>
      <c r="JOO25" s="384"/>
      <c r="JOP25" s="384"/>
      <c r="JOQ25" s="384"/>
      <c r="JOR25" s="384"/>
      <c r="JOS25" s="384"/>
      <c r="JOT25" s="384"/>
      <c r="JOU25" s="384"/>
      <c r="JOV25" s="384"/>
      <c r="JOW25" s="384"/>
      <c r="JOX25" s="384"/>
      <c r="JOY25" s="384"/>
      <c r="JOZ25" s="384"/>
      <c r="JPA25" s="384"/>
      <c r="JPB25" s="384"/>
      <c r="JPC25" s="384"/>
      <c r="JPD25" s="384"/>
      <c r="JPE25" s="384"/>
      <c r="JPF25" s="384"/>
      <c r="JPG25" s="384"/>
      <c r="JPH25" s="384"/>
      <c r="JPI25" s="384"/>
      <c r="JPJ25" s="384"/>
      <c r="JPK25" s="384"/>
      <c r="JPL25" s="384"/>
      <c r="JPM25" s="384"/>
      <c r="JPN25" s="384"/>
      <c r="JPO25" s="384"/>
      <c r="JPP25" s="384"/>
      <c r="JPQ25" s="384"/>
      <c r="JPR25" s="384"/>
      <c r="JPS25" s="384"/>
      <c r="JPT25" s="384"/>
      <c r="JPU25" s="384"/>
      <c r="JPV25" s="384"/>
      <c r="JPW25" s="384"/>
      <c r="JPX25" s="384"/>
      <c r="JPY25" s="384"/>
      <c r="JPZ25" s="384"/>
      <c r="JQA25" s="384"/>
      <c r="JQB25" s="384"/>
      <c r="JQC25" s="384"/>
      <c r="JQD25" s="384"/>
      <c r="JQE25" s="384"/>
      <c r="JQF25" s="384"/>
      <c r="JQG25" s="384"/>
      <c r="JQH25" s="384"/>
      <c r="JQI25" s="384"/>
      <c r="JQJ25" s="384"/>
      <c r="JQK25" s="384"/>
      <c r="JQL25" s="384"/>
      <c r="JQM25" s="384"/>
      <c r="JQN25" s="384"/>
      <c r="JQO25" s="384"/>
      <c r="JQP25" s="384"/>
      <c r="JQQ25" s="384"/>
      <c r="JQR25" s="384"/>
      <c r="JQS25" s="384"/>
      <c r="JQT25" s="384"/>
      <c r="JQU25" s="384"/>
      <c r="JQV25" s="384"/>
      <c r="JQW25" s="384"/>
      <c r="JQX25" s="384"/>
      <c r="JQY25" s="384"/>
      <c r="JQZ25" s="384"/>
      <c r="JRA25" s="384"/>
      <c r="JRB25" s="384"/>
      <c r="JRC25" s="384"/>
      <c r="JRD25" s="384"/>
      <c r="JRE25" s="384"/>
      <c r="JRF25" s="384"/>
      <c r="JRG25" s="384"/>
      <c r="JRH25" s="384"/>
      <c r="JRI25" s="384"/>
      <c r="JRJ25" s="384"/>
      <c r="JRK25" s="384"/>
      <c r="JRL25" s="384"/>
      <c r="JRM25" s="384"/>
      <c r="JRN25" s="384"/>
      <c r="JRO25" s="384"/>
      <c r="JRP25" s="384"/>
      <c r="JRQ25" s="384"/>
      <c r="JRR25" s="384"/>
      <c r="JRS25" s="384"/>
      <c r="JRT25" s="384"/>
      <c r="JRU25" s="384"/>
      <c r="JRV25" s="384"/>
      <c r="JRW25" s="384"/>
      <c r="JRX25" s="384"/>
      <c r="JRY25" s="384"/>
      <c r="JRZ25" s="384"/>
      <c r="JSA25" s="384"/>
      <c r="JSB25" s="384"/>
      <c r="JSC25" s="384"/>
      <c r="JSD25" s="384"/>
      <c r="JSE25" s="384"/>
      <c r="JSF25" s="384"/>
      <c r="JSG25" s="384"/>
      <c r="JSH25" s="384"/>
      <c r="JSI25" s="384"/>
      <c r="JSJ25" s="384"/>
      <c r="JSK25" s="384"/>
      <c r="JSL25" s="384"/>
      <c r="JSM25" s="384"/>
      <c r="JSN25" s="384"/>
      <c r="JSO25" s="384"/>
      <c r="JSP25" s="384"/>
      <c r="JSQ25" s="384"/>
      <c r="JSR25" s="384"/>
      <c r="JSS25" s="384"/>
      <c r="JST25" s="384"/>
      <c r="JSU25" s="384"/>
      <c r="JSV25" s="384"/>
      <c r="JSW25" s="384"/>
      <c r="JSX25" s="384"/>
      <c r="JSY25" s="384"/>
      <c r="JSZ25" s="384"/>
      <c r="JTA25" s="384"/>
      <c r="JTB25" s="384"/>
      <c r="JTC25" s="384"/>
      <c r="JTD25" s="384"/>
      <c r="JTE25" s="384"/>
      <c r="JTF25" s="384"/>
      <c r="JTG25" s="384"/>
      <c r="JTH25" s="384"/>
      <c r="JTI25" s="384"/>
      <c r="JTJ25" s="384"/>
      <c r="JTK25" s="384"/>
      <c r="JTL25" s="384"/>
      <c r="JTM25" s="384"/>
      <c r="JTN25" s="384"/>
      <c r="JTO25" s="384"/>
      <c r="JTP25" s="384"/>
      <c r="JTQ25" s="384"/>
      <c r="JTR25" s="384"/>
      <c r="JTS25" s="384"/>
      <c r="JTT25" s="384"/>
      <c r="JTU25" s="384"/>
      <c r="JTV25" s="384"/>
      <c r="JTW25" s="384"/>
      <c r="JTX25" s="384"/>
      <c r="JTY25" s="384"/>
      <c r="JTZ25" s="384"/>
      <c r="JUA25" s="384"/>
      <c r="JUB25" s="384"/>
      <c r="JUC25" s="384"/>
      <c r="JUD25" s="384"/>
      <c r="JUE25" s="384"/>
      <c r="JUF25" s="384"/>
      <c r="JUG25" s="384"/>
      <c r="JUH25" s="384"/>
      <c r="JUI25" s="384"/>
      <c r="JUJ25" s="384"/>
      <c r="JUK25" s="384"/>
      <c r="JUL25" s="384"/>
      <c r="JUM25" s="384"/>
      <c r="JUN25" s="384"/>
      <c r="JUO25" s="384"/>
      <c r="JUP25" s="384"/>
      <c r="JUQ25" s="384"/>
      <c r="JUR25" s="384"/>
      <c r="JUS25" s="384"/>
      <c r="JUT25" s="384"/>
      <c r="JUU25" s="384"/>
      <c r="JUV25" s="384"/>
      <c r="JUW25" s="384"/>
      <c r="JUX25" s="384"/>
      <c r="JUY25" s="384"/>
      <c r="JUZ25" s="384"/>
      <c r="JVA25" s="384"/>
      <c r="JVB25" s="384"/>
      <c r="JVC25" s="384"/>
      <c r="JVD25" s="384"/>
      <c r="JVE25" s="384"/>
      <c r="JVF25" s="384"/>
      <c r="JVG25" s="384"/>
      <c r="JVH25" s="384"/>
      <c r="JVI25" s="384"/>
      <c r="JVJ25" s="384"/>
      <c r="JVK25" s="384"/>
      <c r="JVL25" s="384"/>
      <c r="JVM25" s="384"/>
      <c r="JVN25" s="384"/>
      <c r="JVO25" s="384"/>
      <c r="JVP25" s="384"/>
      <c r="JVQ25" s="384"/>
      <c r="JVR25" s="384"/>
      <c r="JVS25" s="384"/>
      <c r="JVT25" s="384"/>
      <c r="JVU25" s="384"/>
      <c r="JVV25" s="384"/>
      <c r="JVW25" s="384"/>
      <c r="JVX25" s="384"/>
      <c r="JVY25" s="384"/>
      <c r="JVZ25" s="384"/>
      <c r="JWA25" s="384"/>
      <c r="JWB25" s="384"/>
      <c r="JWC25" s="384"/>
      <c r="JWD25" s="384"/>
      <c r="JWE25" s="384"/>
      <c r="JWF25" s="384"/>
      <c r="JWG25" s="384"/>
      <c r="JWH25" s="384"/>
      <c r="JWI25" s="384"/>
      <c r="JWJ25" s="384"/>
      <c r="JWK25" s="384"/>
      <c r="JWL25" s="384"/>
      <c r="JWM25" s="384"/>
      <c r="JWN25" s="384"/>
      <c r="JWO25" s="384"/>
      <c r="JWP25" s="384"/>
      <c r="JWQ25" s="384"/>
      <c r="JWR25" s="384"/>
      <c r="JWS25" s="384"/>
      <c r="JWT25" s="384"/>
      <c r="JWU25" s="384"/>
      <c r="JWV25" s="384"/>
      <c r="JWW25" s="384"/>
      <c r="JWX25" s="384"/>
      <c r="JWY25" s="384"/>
      <c r="JWZ25" s="384"/>
      <c r="JXA25" s="384"/>
      <c r="JXB25" s="384"/>
      <c r="JXC25" s="384"/>
      <c r="JXD25" s="384"/>
      <c r="JXE25" s="384"/>
      <c r="JXF25" s="384"/>
      <c r="JXG25" s="384"/>
      <c r="JXH25" s="384"/>
      <c r="JXI25" s="384"/>
      <c r="JXJ25" s="384"/>
      <c r="JXK25" s="384"/>
      <c r="JXL25" s="384"/>
      <c r="JXM25" s="384"/>
      <c r="JXN25" s="384"/>
      <c r="JXO25" s="384"/>
      <c r="JXP25" s="384"/>
      <c r="JXQ25" s="384"/>
      <c r="JXR25" s="384"/>
      <c r="JXS25" s="384"/>
      <c r="JXT25" s="384"/>
      <c r="JXU25" s="384"/>
      <c r="JXV25" s="384"/>
      <c r="JXW25" s="384"/>
      <c r="JXX25" s="384"/>
      <c r="JXY25" s="384"/>
      <c r="JXZ25" s="384"/>
      <c r="JYA25" s="384"/>
      <c r="JYB25" s="384"/>
      <c r="JYC25" s="384"/>
      <c r="JYD25" s="384"/>
      <c r="JYE25" s="384"/>
      <c r="JYF25" s="384"/>
      <c r="JYG25" s="384"/>
      <c r="JYH25" s="384"/>
      <c r="JYI25" s="384"/>
      <c r="JYJ25" s="384"/>
      <c r="JYK25" s="384"/>
      <c r="JYL25" s="384"/>
      <c r="JYM25" s="384"/>
      <c r="JYN25" s="384"/>
      <c r="JYO25" s="384"/>
      <c r="JYP25" s="384"/>
      <c r="JYQ25" s="384"/>
      <c r="JYR25" s="384"/>
      <c r="JYS25" s="384"/>
      <c r="JYT25" s="384"/>
      <c r="JYU25" s="384"/>
      <c r="JYV25" s="384"/>
      <c r="JYW25" s="384"/>
      <c r="JYX25" s="384"/>
      <c r="JYY25" s="384"/>
      <c r="JYZ25" s="384"/>
      <c r="JZA25" s="384"/>
      <c r="JZB25" s="384"/>
      <c r="JZC25" s="384"/>
      <c r="JZD25" s="384"/>
      <c r="JZE25" s="384"/>
      <c r="JZF25" s="384"/>
      <c r="JZG25" s="384"/>
      <c r="JZH25" s="384"/>
      <c r="JZI25" s="384"/>
      <c r="JZJ25" s="384"/>
      <c r="JZK25" s="384"/>
      <c r="JZL25" s="384"/>
      <c r="JZM25" s="384"/>
      <c r="JZN25" s="384"/>
      <c r="JZO25" s="384"/>
      <c r="JZP25" s="384"/>
      <c r="JZQ25" s="384"/>
      <c r="JZR25" s="384"/>
      <c r="JZS25" s="384"/>
      <c r="JZT25" s="384"/>
      <c r="JZU25" s="384"/>
      <c r="JZV25" s="384"/>
      <c r="JZW25" s="384"/>
      <c r="JZX25" s="384"/>
      <c r="JZY25" s="384"/>
      <c r="JZZ25" s="384"/>
      <c r="KAA25" s="384"/>
      <c r="KAB25" s="384"/>
      <c r="KAC25" s="384"/>
      <c r="KAD25" s="384"/>
      <c r="KAE25" s="384"/>
      <c r="KAF25" s="384"/>
      <c r="KAG25" s="384"/>
      <c r="KAH25" s="384"/>
      <c r="KAI25" s="384"/>
      <c r="KAJ25" s="384"/>
      <c r="KAK25" s="384"/>
      <c r="KAL25" s="384"/>
      <c r="KAM25" s="384"/>
      <c r="KAN25" s="384"/>
      <c r="KAO25" s="384"/>
      <c r="KAP25" s="384"/>
      <c r="KAQ25" s="384"/>
      <c r="KAR25" s="384"/>
      <c r="KAS25" s="384"/>
      <c r="KAT25" s="384"/>
      <c r="KAU25" s="384"/>
      <c r="KAV25" s="384"/>
      <c r="KAW25" s="384"/>
      <c r="KAX25" s="384"/>
      <c r="KAY25" s="384"/>
      <c r="KAZ25" s="384"/>
      <c r="KBA25" s="384"/>
      <c r="KBB25" s="384"/>
      <c r="KBC25" s="384"/>
      <c r="KBD25" s="384"/>
      <c r="KBE25" s="384"/>
      <c r="KBF25" s="384"/>
      <c r="KBG25" s="384"/>
      <c r="KBH25" s="384"/>
      <c r="KBI25" s="384"/>
      <c r="KBJ25" s="384"/>
      <c r="KBK25" s="384"/>
      <c r="KBL25" s="384"/>
      <c r="KBM25" s="384"/>
      <c r="KBN25" s="384"/>
      <c r="KBO25" s="384"/>
      <c r="KBP25" s="384"/>
      <c r="KBQ25" s="384"/>
      <c r="KBR25" s="384"/>
      <c r="KBS25" s="384"/>
      <c r="KBT25" s="384"/>
      <c r="KBU25" s="384"/>
      <c r="KBV25" s="384"/>
      <c r="KBW25" s="384"/>
      <c r="KBX25" s="384"/>
      <c r="KBY25" s="384"/>
      <c r="KBZ25" s="384"/>
      <c r="KCA25" s="384"/>
      <c r="KCB25" s="384"/>
      <c r="KCC25" s="384"/>
      <c r="KCD25" s="384"/>
      <c r="KCE25" s="384"/>
      <c r="KCF25" s="384"/>
      <c r="KCG25" s="384"/>
      <c r="KCH25" s="384"/>
      <c r="KCI25" s="384"/>
      <c r="KCJ25" s="384"/>
      <c r="KCK25" s="384"/>
      <c r="KCL25" s="384"/>
      <c r="KCM25" s="384"/>
      <c r="KCN25" s="384"/>
      <c r="KCO25" s="384"/>
      <c r="KCP25" s="384"/>
      <c r="KCQ25" s="384"/>
      <c r="KCR25" s="384"/>
      <c r="KCS25" s="384"/>
      <c r="KCT25" s="384"/>
      <c r="KCU25" s="384"/>
      <c r="KCV25" s="384"/>
      <c r="KCW25" s="384"/>
      <c r="KCX25" s="384"/>
      <c r="KCY25" s="384"/>
      <c r="KCZ25" s="384"/>
      <c r="KDA25" s="384"/>
      <c r="KDB25" s="384"/>
      <c r="KDC25" s="384"/>
      <c r="KDD25" s="384"/>
      <c r="KDE25" s="384"/>
      <c r="KDF25" s="384"/>
      <c r="KDG25" s="384"/>
      <c r="KDH25" s="384"/>
      <c r="KDI25" s="384"/>
      <c r="KDJ25" s="384"/>
      <c r="KDK25" s="384"/>
      <c r="KDL25" s="384"/>
      <c r="KDM25" s="384"/>
      <c r="KDN25" s="384"/>
      <c r="KDO25" s="384"/>
      <c r="KDP25" s="384"/>
      <c r="KDQ25" s="384"/>
      <c r="KDR25" s="384"/>
      <c r="KDS25" s="384"/>
      <c r="KDT25" s="384"/>
      <c r="KDU25" s="384"/>
      <c r="KDV25" s="384"/>
      <c r="KDW25" s="384"/>
      <c r="KDX25" s="384"/>
      <c r="KDY25" s="384"/>
      <c r="KDZ25" s="384"/>
      <c r="KEA25" s="384"/>
      <c r="KEB25" s="384"/>
      <c r="KEC25" s="384"/>
      <c r="KED25" s="384"/>
      <c r="KEE25" s="384"/>
      <c r="KEF25" s="384"/>
      <c r="KEG25" s="384"/>
      <c r="KEH25" s="384"/>
      <c r="KEI25" s="384"/>
      <c r="KEJ25" s="384"/>
      <c r="KEK25" s="384"/>
      <c r="KEL25" s="384"/>
      <c r="KEM25" s="384"/>
      <c r="KEN25" s="384"/>
      <c r="KEO25" s="384"/>
      <c r="KEP25" s="384"/>
      <c r="KEQ25" s="384"/>
      <c r="KER25" s="384"/>
      <c r="KES25" s="384"/>
      <c r="KET25" s="384"/>
      <c r="KEU25" s="384"/>
      <c r="KEV25" s="384"/>
      <c r="KEW25" s="384"/>
      <c r="KEX25" s="384"/>
      <c r="KEY25" s="384"/>
      <c r="KEZ25" s="384"/>
      <c r="KFA25" s="384"/>
      <c r="KFB25" s="384"/>
      <c r="KFC25" s="384"/>
      <c r="KFD25" s="384"/>
      <c r="KFE25" s="384"/>
      <c r="KFF25" s="384"/>
      <c r="KFG25" s="384"/>
      <c r="KFH25" s="384"/>
      <c r="KFI25" s="384"/>
      <c r="KFJ25" s="384"/>
      <c r="KFK25" s="384"/>
      <c r="KFL25" s="384"/>
      <c r="KFM25" s="384"/>
      <c r="KFN25" s="384"/>
      <c r="KFO25" s="384"/>
      <c r="KFP25" s="384"/>
      <c r="KFQ25" s="384"/>
      <c r="KFR25" s="384"/>
      <c r="KFS25" s="384"/>
      <c r="KFT25" s="384"/>
      <c r="KFU25" s="384"/>
      <c r="KFV25" s="384"/>
      <c r="KFW25" s="384"/>
      <c r="KFX25" s="384"/>
      <c r="KFY25" s="384"/>
      <c r="KFZ25" s="384"/>
      <c r="KGA25" s="384"/>
      <c r="KGB25" s="384"/>
      <c r="KGC25" s="384"/>
      <c r="KGD25" s="384"/>
      <c r="KGE25" s="384"/>
      <c r="KGF25" s="384"/>
      <c r="KGG25" s="384"/>
      <c r="KGH25" s="384"/>
      <c r="KGI25" s="384"/>
      <c r="KGJ25" s="384"/>
      <c r="KGK25" s="384"/>
      <c r="KGL25" s="384"/>
      <c r="KGM25" s="384"/>
      <c r="KGN25" s="384"/>
      <c r="KGO25" s="384"/>
      <c r="KGP25" s="384"/>
      <c r="KGQ25" s="384"/>
      <c r="KGR25" s="384"/>
      <c r="KGS25" s="384"/>
      <c r="KGT25" s="384"/>
      <c r="KGU25" s="384"/>
      <c r="KGV25" s="384"/>
      <c r="KGW25" s="384"/>
      <c r="KGX25" s="384"/>
      <c r="KGY25" s="384"/>
      <c r="KGZ25" s="384"/>
      <c r="KHA25" s="384"/>
      <c r="KHB25" s="384"/>
      <c r="KHC25" s="384"/>
      <c r="KHD25" s="384"/>
      <c r="KHE25" s="384"/>
      <c r="KHF25" s="384"/>
      <c r="KHG25" s="384"/>
      <c r="KHH25" s="384"/>
      <c r="KHI25" s="384"/>
      <c r="KHJ25" s="384"/>
      <c r="KHK25" s="384"/>
      <c r="KHL25" s="384"/>
      <c r="KHM25" s="384"/>
      <c r="KHN25" s="384"/>
      <c r="KHO25" s="384"/>
      <c r="KHP25" s="384"/>
      <c r="KHQ25" s="384"/>
      <c r="KHR25" s="384"/>
      <c r="KHS25" s="384"/>
      <c r="KHT25" s="384"/>
      <c r="KHU25" s="384"/>
      <c r="KHV25" s="384"/>
      <c r="KHW25" s="384"/>
      <c r="KHX25" s="384"/>
      <c r="KHY25" s="384"/>
      <c r="KHZ25" s="384"/>
      <c r="KIA25" s="384"/>
      <c r="KIB25" s="384"/>
      <c r="KIC25" s="384"/>
      <c r="KID25" s="384"/>
      <c r="KIE25" s="384"/>
      <c r="KIF25" s="384"/>
      <c r="KIG25" s="384"/>
      <c r="KIH25" s="384"/>
      <c r="KII25" s="384"/>
      <c r="KIJ25" s="384"/>
      <c r="KIK25" s="384"/>
      <c r="KIL25" s="384"/>
      <c r="KIM25" s="384"/>
      <c r="KIN25" s="384"/>
      <c r="KIO25" s="384"/>
      <c r="KIP25" s="384"/>
      <c r="KIQ25" s="384"/>
      <c r="KIR25" s="384"/>
      <c r="KIS25" s="384"/>
      <c r="KIT25" s="384"/>
      <c r="KIU25" s="384"/>
      <c r="KIV25" s="384"/>
      <c r="KIW25" s="384"/>
      <c r="KIX25" s="384"/>
      <c r="KIY25" s="384"/>
      <c r="KIZ25" s="384"/>
      <c r="KJA25" s="384"/>
      <c r="KJB25" s="384"/>
      <c r="KJC25" s="384"/>
      <c r="KJD25" s="384"/>
      <c r="KJE25" s="384"/>
      <c r="KJF25" s="384"/>
      <c r="KJG25" s="384"/>
      <c r="KJH25" s="384"/>
      <c r="KJI25" s="384"/>
      <c r="KJJ25" s="384"/>
      <c r="KJK25" s="384"/>
      <c r="KJL25" s="384"/>
      <c r="KJM25" s="384"/>
      <c r="KJN25" s="384"/>
      <c r="KJO25" s="384"/>
      <c r="KJP25" s="384"/>
      <c r="KJQ25" s="384"/>
      <c r="KJR25" s="384"/>
      <c r="KJS25" s="384"/>
      <c r="KJT25" s="384"/>
      <c r="KJU25" s="384"/>
      <c r="KJV25" s="384"/>
      <c r="KJW25" s="384"/>
      <c r="KJX25" s="384"/>
      <c r="KJY25" s="384"/>
      <c r="KJZ25" s="384"/>
      <c r="KKA25" s="384"/>
      <c r="KKB25" s="384"/>
      <c r="KKC25" s="384"/>
      <c r="KKD25" s="384"/>
      <c r="KKE25" s="384"/>
      <c r="KKF25" s="384"/>
      <c r="KKG25" s="384"/>
      <c r="KKH25" s="384"/>
      <c r="KKI25" s="384"/>
      <c r="KKJ25" s="384"/>
      <c r="KKK25" s="384"/>
      <c r="KKL25" s="384"/>
      <c r="KKM25" s="384"/>
      <c r="KKN25" s="384"/>
      <c r="KKO25" s="384"/>
      <c r="KKP25" s="384"/>
      <c r="KKQ25" s="384"/>
      <c r="KKR25" s="384"/>
      <c r="KKS25" s="384"/>
      <c r="KKT25" s="384"/>
      <c r="KKU25" s="384"/>
      <c r="KKV25" s="384"/>
      <c r="KKW25" s="384"/>
      <c r="KKX25" s="384"/>
      <c r="KKY25" s="384"/>
      <c r="KKZ25" s="384"/>
      <c r="KLA25" s="384"/>
      <c r="KLB25" s="384"/>
      <c r="KLC25" s="384"/>
      <c r="KLD25" s="384"/>
      <c r="KLE25" s="384"/>
      <c r="KLF25" s="384"/>
      <c r="KLG25" s="384"/>
      <c r="KLH25" s="384"/>
      <c r="KLI25" s="384"/>
      <c r="KLJ25" s="384"/>
      <c r="KLK25" s="384"/>
      <c r="KLL25" s="384"/>
      <c r="KLM25" s="384"/>
      <c r="KLN25" s="384"/>
      <c r="KLO25" s="384"/>
      <c r="KLP25" s="384"/>
      <c r="KLQ25" s="384"/>
      <c r="KLR25" s="384"/>
      <c r="KLS25" s="384"/>
      <c r="KLT25" s="384"/>
      <c r="KLU25" s="384"/>
      <c r="KLV25" s="384"/>
      <c r="KLW25" s="384"/>
      <c r="KLX25" s="384"/>
      <c r="KLY25" s="384"/>
      <c r="KLZ25" s="384"/>
      <c r="KMA25" s="384"/>
      <c r="KMB25" s="384"/>
      <c r="KMC25" s="384"/>
      <c r="KMD25" s="384"/>
      <c r="KME25" s="384"/>
      <c r="KMF25" s="384"/>
      <c r="KMG25" s="384"/>
      <c r="KMH25" s="384"/>
      <c r="KMI25" s="384"/>
      <c r="KMJ25" s="384"/>
      <c r="KMK25" s="384"/>
      <c r="KML25" s="384"/>
      <c r="KMM25" s="384"/>
      <c r="KMN25" s="384"/>
      <c r="KMO25" s="384"/>
      <c r="KMP25" s="384"/>
      <c r="KMQ25" s="384"/>
      <c r="KMR25" s="384"/>
      <c r="KMS25" s="384"/>
      <c r="KMT25" s="384"/>
      <c r="KMU25" s="384"/>
      <c r="KMV25" s="384"/>
      <c r="KMW25" s="384"/>
      <c r="KMX25" s="384"/>
      <c r="KMY25" s="384"/>
      <c r="KMZ25" s="384"/>
      <c r="KNA25" s="384"/>
      <c r="KNB25" s="384"/>
      <c r="KNC25" s="384"/>
      <c r="KND25" s="384"/>
      <c r="KNE25" s="384"/>
      <c r="KNF25" s="384"/>
      <c r="KNG25" s="384"/>
      <c r="KNH25" s="384"/>
      <c r="KNI25" s="384"/>
      <c r="KNJ25" s="384"/>
      <c r="KNK25" s="384"/>
      <c r="KNL25" s="384"/>
      <c r="KNM25" s="384"/>
      <c r="KNN25" s="384"/>
      <c r="KNO25" s="384"/>
      <c r="KNP25" s="384"/>
      <c r="KNQ25" s="384"/>
      <c r="KNR25" s="384"/>
      <c r="KNS25" s="384"/>
      <c r="KNT25" s="384"/>
      <c r="KNU25" s="384"/>
      <c r="KNV25" s="384"/>
      <c r="KNW25" s="384"/>
      <c r="KNX25" s="384"/>
      <c r="KNY25" s="384"/>
      <c r="KNZ25" s="384"/>
      <c r="KOA25" s="384"/>
      <c r="KOB25" s="384"/>
      <c r="KOC25" s="384"/>
      <c r="KOD25" s="384"/>
      <c r="KOE25" s="384"/>
      <c r="KOF25" s="384"/>
      <c r="KOG25" s="384"/>
      <c r="KOH25" s="384"/>
      <c r="KOI25" s="384"/>
      <c r="KOJ25" s="384"/>
      <c r="KOK25" s="384"/>
      <c r="KOL25" s="384"/>
      <c r="KOM25" s="384"/>
      <c r="KON25" s="384"/>
      <c r="KOO25" s="384"/>
      <c r="KOP25" s="384"/>
      <c r="KOQ25" s="384"/>
      <c r="KOR25" s="384"/>
      <c r="KOS25" s="384"/>
      <c r="KOT25" s="384"/>
      <c r="KOU25" s="384"/>
      <c r="KOV25" s="384"/>
      <c r="KOW25" s="384"/>
      <c r="KOX25" s="384"/>
      <c r="KOY25" s="384"/>
      <c r="KOZ25" s="384"/>
      <c r="KPA25" s="384"/>
      <c r="KPB25" s="384"/>
      <c r="KPC25" s="384"/>
      <c r="KPD25" s="384"/>
      <c r="KPE25" s="384"/>
      <c r="KPF25" s="384"/>
      <c r="KPG25" s="384"/>
      <c r="KPH25" s="384"/>
      <c r="KPI25" s="384"/>
      <c r="KPJ25" s="384"/>
      <c r="KPK25" s="384"/>
      <c r="KPL25" s="384"/>
      <c r="KPM25" s="384"/>
      <c r="KPN25" s="384"/>
      <c r="KPO25" s="384"/>
      <c r="KPP25" s="384"/>
      <c r="KPQ25" s="384"/>
      <c r="KPR25" s="384"/>
      <c r="KPS25" s="384"/>
      <c r="KPT25" s="384"/>
      <c r="KPU25" s="384"/>
      <c r="KPV25" s="384"/>
      <c r="KPW25" s="384"/>
      <c r="KPX25" s="384"/>
      <c r="KPY25" s="384"/>
      <c r="KPZ25" s="384"/>
      <c r="KQA25" s="384"/>
      <c r="KQB25" s="384"/>
      <c r="KQC25" s="384"/>
      <c r="KQD25" s="384"/>
      <c r="KQE25" s="384"/>
      <c r="KQF25" s="384"/>
      <c r="KQG25" s="384"/>
      <c r="KQH25" s="384"/>
      <c r="KQI25" s="384"/>
      <c r="KQJ25" s="384"/>
      <c r="KQK25" s="384"/>
      <c r="KQL25" s="384"/>
      <c r="KQM25" s="384"/>
      <c r="KQN25" s="384"/>
      <c r="KQO25" s="384"/>
      <c r="KQP25" s="384"/>
      <c r="KQQ25" s="384"/>
      <c r="KQR25" s="384"/>
      <c r="KQS25" s="384"/>
      <c r="KQT25" s="384"/>
      <c r="KQU25" s="384"/>
      <c r="KQV25" s="384"/>
      <c r="KQW25" s="384"/>
      <c r="KQX25" s="384"/>
      <c r="KQY25" s="384"/>
      <c r="KQZ25" s="384"/>
      <c r="KRA25" s="384"/>
      <c r="KRB25" s="384"/>
      <c r="KRC25" s="384"/>
      <c r="KRD25" s="384"/>
      <c r="KRE25" s="384"/>
      <c r="KRF25" s="384"/>
      <c r="KRG25" s="384"/>
      <c r="KRH25" s="384"/>
      <c r="KRI25" s="384"/>
      <c r="KRJ25" s="384"/>
      <c r="KRK25" s="384"/>
      <c r="KRL25" s="384"/>
      <c r="KRM25" s="384"/>
      <c r="KRN25" s="384"/>
      <c r="KRO25" s="384"/>
      <c r="KRP25" s="384"/>
      <c r="KRQ25" s="384"/>
      <c r="KRR25" s="384"/>
      <c r="KRS25" s="384"/>
      <c r="KRT25" s="384"/>
      <c r="KRU25" s="384"/>
      <c r="KRV25" s="384"/>
      <c r="KRW25" s="384"/>
      <c r="KRX25" s="384"/>
      <c r="KRY25" s="384"/>
      <c r="KRZ25" s="384"/>
      <c r="KSA25" s="384"/>
      <c r="KSB25" s="384"/>
      <c r="KSC25" s="384"/>
      <c r="KSD25" s="384"/>
      <c r="KSE25" s="384"/>
      <c r="KSF25" s="384"/>
      <c r="KSG25" s="384"/>
      <c r="KSH25" s="384"/>
      <c r="KSI25" s="384"/>
      <c r="KSJ25" s="384"/>
      <c r="KSK25" s="384"/>
      <c r="KSL25" s="384"/>
      <c r="KSM25" s="384"/>
      <c r="KSN25" s="384"/>
      <c r="KSO25" s="384"/>
      <c r="KSP25" s="384"/>
      <c r="KSQ25" s="384"/>
      <c r="KSR25" s="384"/>
      <c r="KSS25" s="384"/>
      <c r="KST25" s="384"/>
      <c r="KSU25" s="384"/>
      <c r="KSV25" s="384"/>
      <c r="KSW25" s="384"/>
      <c r="KSX25" s="384"/>
      <c r="KSY25" s="384"/>
      <c r="KSZ25" s="384"/>
      <c r="KTA25" s="384"/>
      <c r="KTB25" s="384"/>
      <c r="KTC25" s="384"/>
      <c r="KTD25" s="384"/>
      <c r="KTE25" s="384"/>
      <c r="KTF25" s="384"/>
      <c r="KTG25" s="384"/>
      <c r="KTH25" s="384"/>
      <c r="KTI25" s="384"/>
      <c r="KTJ25" s="384"/>
      <c r="KTK25" s="384"/>
      <c r="KTL25" s="384"/>
      <c r="KTM25" s="384"/>
      <c r="KTN25" s="384"/>
      <c r="KTO25" s="384"/>
      <c r="KTP25" s="384"/>
      <c r="KTQ25" s="384"/>
      <c r="KTR25" s="384"/>
      <c r="KTS25" s="384"/>
      <c r="KTT25" s="384"/>
      <c r="KTU25" s="384"/>
      <c r="KTV25" s="384"/>
      <c r="KTW25" s="384"/>
      <c r="KTX25" s="384"/>
      <c r="KTY25" s="384"/>
      <c r="KTZ25" s="384"/>
      <c r="KUA25" s="384"/>
      <c r="KUB25" s="384"/>
      <c r="KUC25" s="384"/>
      <c r="KUD25" s="384"/>
      <c r="KUE25" s="384"/>
      <c r="KUF25" s="384"/>
      <c r="KUG25" s="384"/>
      <c r="KUH25" s="384"/>
      <c r="KUI25" s="384"/>
      <c r="KUJ25" s="384"/>
      <c r="KUK25" s="384"/>
      <c r="KUL25" s="384"/>
      <c r="KUM25" s="384"/>
      <c r="KUN25" s="384"/>
      <c r="KUO25" s="384"/>
      <c r="KUP25" s="384"/>
      <c r="KUQ25" s="384"/>
      <c r="KUR25" s="384"/>
      <c r="KUS25" s="384"/>
      <c r="KUT25" s="384"/>
      <c r="KUU25" s="384"/>
      <c r="KUV25" s="384"/>
      <c r="KUW25" s="384"/>
      <c r="KUX25" s="384"/>
      <c r="KUY25" s="384"/>
      <c r="KUZ25" s="384"/>
      <c r="KVA25" s="384"/>
      <c r="KVB25" s="384"/>
      <c r="KVC25" s="384"/>
      <c r="KVD25" s="384"/>
      <c r="KVE25" s="384"/>
      <c r="KVF25" s="384"/>
      <c r="KVG25" s="384"/>
      <c r="KVH25" s="384"/>
      <c r="KVI25" s="384"/>
      <c r="KVJ25" s="384"/>
      <c r="KVK25" s="384"/>
      <c r="KVL25" s="384"/>
      <c r="KVM25" s="384"/>
      <c r="KVN25" s="384"/>
      <c r="KVO25" s="384"/>
      <c r="KVP25" s="384"/>
      <c r="KVQ25" s="384"/>
      <c r="KVR25" s="384"/>
      <c r="KVS25" s="384"/>
      <c r="KVT25" s="384"/>
      <c r="KVU25" s="384"/>
      <c r="KVV25" s="384"/>
      <c r="KVW25" s="384"/>
      <c r="KVX25" s="384"/>
      <c r="KVY25" s="384"/>
      <c r="KVZ25" s="384"/>
      <c r="KWA25" s="384"/>
      <c r="KWB25" s="384"/>
      <c r="KWC25" s="384"/>
      <c r="KWD25" s="384"/>
      <c r="KWE25" s="384"/>
      <c r="KWF25" s="384"/>
      <c r="KWG25" s="384"/>
      <c r="KWH25" s="384"/>
      <c r="KWI25" s="384"/>
      <c r="KWJ25" s="384"/>
      <c r="KWK25" s="384"/>
      <c r="KWL25" s="384"/>
      <c r="KWM25" s="384"/>
      <c r="KWN25" s="384"/>
      <c r="KWO25" s="384"/>
      <c r="KWP25" s="384"/>
      <c r="KWQ25" s="384"/>
      <c r="KWR25" s="384"/>
      <c r="KWS25" s="384"/>
      <c r="KWT25" s="384"/>
      <c r="KWU25" s="384"/>
      <c r="KWV25" s="384"/>
      <c r="KWW25" s="384"/>
      <c r="KWX25" s="384"/>
      <c r="KWY25" s="384"/>
      <c r="KWZ25" s="384"/>
      <c r="KXA25" s="384"/>
      <c r="KXB25" s="384"/>
      <c r="KXC25" s="384"/>
      <c r="KXD25" s="384"/>
      <c r="KXE25" s="384"/>
      <c r="KXF25" s="384"/>
      <c r="KXG25" s="384"/>
      <c r="KXH25" s="384"/>
      <c r="KXI25" s="384"/>
      <c r="KXJ25" s="384"/>
      <c r="KXK25" s="384"/>
      <c r="KXL25" s="384"/>
      <c r="KXM25" s="384"/>
      <c r="KXN25" s="384"/>
      <c r="KXO25" s="384"/>
      <c r="KXP25" s="384"/>
      <c r="KXQ25" s="384"/>
      <c r="KXR25" s="384"/>
      <c r="KXS25" s="384"/>
      <c r="KXT25" s="384"/>
      <c r="KXU25" s="384"/>
      <c r="KXV25" s="384"/>
      <c r="KXW25" s="384"/>
      <c r="KXX25" s="384"/>
      <c r="KXY25" s="384"/>
      <c r="KXZ25" s="384"/>
      <c r="KYA25" s="384"/>
      <c r="KYB25" s="384"/>
      <c r="KYC25" s="384"/>
      <c r="KYD25" s="384"/>
      <c r="KYE25" s="384"/>
      <c r="KYF25" s="384"/>
      <c r="KYG25" s="384"/>
      <c r="KYH25" s="384"/>
      <c r="KYI25" s="384"/>
      <c r="KYJ25" s="384"/>
      <c r="KYK25" s="384"/>
      <c r="KYL25" s="384"/>
      <c r="KYM25" s="384"/>
      <c r="KYN25" s="384"/>
      <c r="KYO25" s="384"/>
      <c r="KYP25" s="384"/>
      <c r="KYQ25" s="384"/>
      <c r="KYR25" s="384"/>
      <c r="KYS25" s="384"/>
      <c r="KYT25" s="384"/>
      <c r="KYU25" s="384"/>
      <c r="KYV25" s="384"/>
      <c r="KYW25" s="384"/>
      <c r="KYX25" s="384"/>
      <c r="KYY25" s="384"/>
      <c r="KYZ25" s="384"/>
      <c r="KZA25" s="384"/>
      <c r="KZB25" s="384"/>
      <c r="KZC25" s="384"/>
      <c r="KZD25" s="384"/>
      <c r="KZE25" s="384"/>
      <c r="KZF25" s="384"/>
      <c r="KZG25" s="384"/>
      <c r="KZH25" s="384"/>
      <c r="KZI25" s="384"/>
      <c r="KZJ25" s="384"/>
      <c r="KZK25" s="384"/>
      <c r="KZL25" s="384"/>
      <c r="KZM25" s="384"/>
      <c r="KZN25" s="384"/>
      <c r="KZO25" s="384"/>
      <c r="KZP25" s="384"/>
      <c r="KZQ25" s="384"/>
      <c r="KZR25" s="384"/>
      <c r="KZS25" s="384"/>
      <c r="KZT25" s="384"/>
      <c r="KZU25" s="384"/>
      <c r="KZV25" s="384"/>
      <c r="KZW25" s="384"/>
      <c r="KZX25" s="384"/>
      <c r="KZY25" s="384"/>
      <c r="KZZ25" s="384"/>
      <c r="LAA25" s="384"/>
      <c r="LAB25" s="384"/>
      <c r="LAC25" s="384"/>
      <c r="LAD25" s="384"/>
      <c r="LAE25" s="384"/>
      <c r="LAF25" s="384"/>
      <c r="LAG25" s="384"/>
      <c r="LAH25" s="384"/>
      <c r="LAI25" s="384"/>
      <c r="LAJ25" s="384"/>
      <c r="LAK25" s="384"/>
      <c r="LAL25" s="384"/>
      <c r="LAM25" s="384"/>
      <c r="LAN25" s="384"/>
      <c r="LAO25" s="384"/>
      <c r="LAP25" s="384"/>
      <c r="LAQ25" s="384"/>
      <c r="LAR25" s="384"/>
      <c r="LAS25" s="384"/>
      <c r="LAT25" s="384"/>
      <c r="LAU25" s="384"/>
      <c r="LAV25" s="384"/>
      <c r="LAW25" s="384"/>
      <c r="LAX25" s="384"/>
      <c r="LAY25" s="384"/>
      <c r="LAZ25" s="384"/>
      <c r="LBA25" s="384"/>
      <c r="LBB25" s="384"/>
      <c r="LBC25" s="384"/>
      <c r="LBD25" s="384"/>
      <c r="LBE25" s="384"/>
      <c r="LBF25" s="384"/>
      <c r="LBG25" s="384"/>
      <c r="LBH25" s="384"/>
      <c r="LBI25" s="384"/>
      <c r="LBJ25" s="384"/>
      <c r="LBK25" s="384"/>
      <c r="LBL25" s="384"/>
      <c r="LBM25" s="384"/>
      <c r="LBN25" s="384"/>
      <c r="LBO25" s="384"/>
      <c r="LBP25" s="384"/>
      <c r="LBQ25" s="384"/>
      <c r="LBR25" s="384"/>
      <c r="LBS25" s="384"/>
      <c r="LBT25" s="384"/>
      <c r="LBU25" s="384"/>
      <c r="LBV25" s="384"/>
      <c r="LBW25" s="384"/>
      <c r="LBX25" s="384"/>
      <c r="LBY25" s="384"/>
      <c r="LBZ25" s="384"/>
      <c r="LCA25" s="384"/>
      <c r="LCB25" s="384"/>
      <c r="LCC25" s="384"/>
      <c r="LCD25" s="384"/>
      <c r="LCE25" s="384"/>
      <c r="LCF25" s="384"/>
      <c r="LCG25" s="384"/>
      <c r="LCH25" s="384"/>
      <c r="LCI25" s="384"/>
      <c r="LCJ25" s="384"/>
      <c r="LCK25" s="384"/>
      <c r="LCL25" s="384"/>
      <c r="LCM25" s="384"/>
      <c r="LCN25" s="384"/>
      <c r="LCO25" s="384"/>
      <c r="LCP25" s="384"/>
      <c r="LCQ25" s="384"/>
      <c r="LCR25" s="384"/>
      <c r="LCS25" s="384"/>
      <c r="LCT25" s="384"/>
      <c r="LCU25" s="384"/>
      <c r="LCV25" s="384"/>
      <c r="LCW25" s="384"/>
      <c r="LCX25" s="384"/>
      <c r="LCY25" s="384"/>
      <c r="LCZ25" s="384"/>
      <c r="LDA25" s="384"/>
      <c r="LDB25" s="384"/>
      <c r="LDC25" s="384"/>
      <c r="LDD25" s="384"/>
      <c r="LDE25" s="384"/>
      <c r="LDF25" s="384"/>
      <c r="LDG25" s="384"/>
      <c r="LDH25" s="384"/>
      <c r="LDI25" s="384"/>
      <c r="LDJ25" s="384"/>
      <c r="LDK25" s="384"/>
      <c r="LDL25" s="384"/>
      <c r="LDM25" s="384"/>
      <c r="LDN25" s="384"/>
      <c r="LDO25" s="384"/>
      <c r="LDP25" s="384"/>
      <c r="LDQ25" s="384"/>
      <c r="LDR25" s="384"/>
      <c r="LDS25" s="384"/>
      <c r="LDT25" s="384"/>
      <c r="LDU25" s="384"/>
      <c r="LDV25" s="384"/>
      <c r="LDW25" s="384"/>
      <c r="LDX25" s="384"/>
      <c r="LDY25" s="384"/>
      <c r="LDZ25" s="384"/>
      <c r="LEA25" s="384"/>
      <c r="LEB25" s="384"/>
      <c r="LEC25" s="384"/>
      <c r="LED25" s="384"/>
      <c r="LEE25" s="384"/>
      <c r="LEF25" s="384"/>
      <c r="LEG25" s="384"/>
      <c r="LEH25" s="384"/>
      <c r="LEI25" s="384"/>
      <c r="LEJ25" s="384"/>
      <c r="LEK25" s="384"/>
      <c r="LEL25" s="384"/>
      <c r="LEM25" s="384"/>
      <c r="LEN25" s="384"/>
      <c r="LEO25" s="384"/>
      <c r="LEP25" s="384"/>
      <c r="LEQ25" s="384"/>
      <c r="LER25" s="384"/>
      <c r="LES25" s="384"/>
      <c r="LET25" s="384"/>
      <c r="LEU25" s="384"/>
      <c r="LEV25" s="384"/>
      <c r="LEW25" s="384"/>
      <c r="LEX25" s="384"/>
      <c r="LEY25" s="384"/>
      <c r="LEZ25" s="384"/>
      <c r="LFA25" s="384"/>
      <c r="LFB25" s="384"/>
      <c r="LFC25" s="384"/>
      <c r="LFD25" s="384"/>
      <c r="LFE25" s="384"/>
      <c r="LFF25" s="384"/>
      <c r="LFG25" s="384"/>
      <c r="LFH25" s="384"/>
      <c r="LFI25" s="384"/>
      <c r="LFJ25" s="384"/>
      <c r="LFK25" s="384"/>
      <c r="LFL25" s="384"/>
      <c r="LFM25" s="384"/>
      <c r="LFN25" s="384"/>
      <c r="LFO25" s="384"/>
      <c r="LFP25" s="384"/>
      <c r="LFQ25" s="384"/>
      <c r="LFR25" s="384"/>
      <c r="LFS25" s="384"/>
      <c r="LFT25" s="384"/>
      <c r="LFU25" s="384"/>
      <c r="LFV25" s="384"/>
      <c r="LFW25" s="384"/>
      <c r="LFX25" s="384"/>
      <c r="LFY25" s="384"/>
      <c r="LFZ25" s="384"/>
      <c r="LGA25" s="384"/>
      <c r="LGB25" s="384"/>
      <c r="LGC25" s="384"/>
      <c r="LGD25" s="384"/>
      <c r="LGE25" s="384"/>
      <c r="LGF25" s="384"/>
      <c r="LGG25" s="384"/>
      <c r="LGH25" s="384"/>
      <c r="LGI25" s="384"/>
      <c r="LGJ25" s="384"/>
      <c r="LGK25" s="384"/>
      <c r="LGL25" s="384"/>
      <c r="LGM25" s="384"/>
      <c r="LGN25" s="384"/>
      <c r="LGO25" s="384"/>
      <c r="LGP25" s="384"/>
      <c r="LGQ25" s="384"/>
      <c r="LGR25" s="384"/>
      <c r="LGS25" s="384"/>
      <c r="LGT25" s="384"/>
      <c r="LGU25" s="384"/>
      <c r="LGV25" s="384"/>
      <c r="LGW25" s="384"/>
      <c r="LGX25" s="384"/>
      <c r="LGY25" s="384"/>
      <c r="LGZ25" s="384"/>
      <c r="LHA25" s="384"/>
      <c r="LHB25" s="384"/>
      <c r="LHC25" s="384"/>
      <c r="LHD25" s="384"/>
      <c r="LHE25" s="384"/>
      <c r="LHF25" s="384"/>
      <c r="LHG25" s="384"/>
      <c r="LHH25" s="384"/>
      <c r="LHI25" s="384"/>
      <c r="LHJ25" s="384"/>
      <c r="LHK25" s="384"/>
      <c r="LHL25" s="384"/>
      <c r="LHM25" s="384"/>
      <c r="LHN25" s="384"/>
      <c r="LHO25" s="384"/>
      <c r="LHP25" s="384"/>
      <c r="LHQ25" s="384"/>
      <c r="LHR25" s="384"/>
      <c r="LHS25" s="384"/>
      <c r="LHT25" s="384"/>
      <c r="LHU25" s="384"/>
      <c r="LHV25" s="384"/>
      <c r="LHW25" s="384"/>
      <c r="LHX25" s="384"/>
      <c r="LHY25" s="384"/>
      <c r="LHZ25" s="384"/>
      <c r="LIA25" s="384"/>
      <c r="LIB25" s="384"/>
      <c r="LIC25" s="384"/>
      <c r="LID25" s="384"/>
      <c r="LIE25" s="384"/>
      <c r="LIF25" s="384"/>
      <c r="LIG25" s="384"/>
      <c r="LIH25" s="384"/>
      <c r="LII25" s="384"/>
      <c r="LIJ25" s="384"/>
      <c r="LIK25" s="384"/>
      <c r="LIL25" s="384"/>
      <c r="LIM25" s="384"/>
      <c r="LIN25" s="384"/>
      <c r="LIO25" s="384"/>
      <c r="LIP25" s="384"/>
      <c r="LIQ25" s="384"/>
      <c r="LIR25" s="384"/>
      <c r="LIS25" s="384"/>
      <c r="LIT25" s="384"/>
      <c r="LIU25" s="384"/>
      <c r="LIV25" s="384"/>
      <c r="LIW25" s="384"/>
      <c r="LIX25" s="384"/>
      <c r="LIY25" s="384"/>
      <c r="LIZ25" s="384"/>
      <c r="LJA25" s="384"/>
      <c r="LJB25" s="384"/>
      <c r="LJC25" s="384"/>
      <c r="LJD25" s="384"/>
      <c r="LJE25" s="384"/>
      <c r="LJF25" s="384"/>
      <c r="LJG25" s="384"/>
      <c r="LJH25" s="384"/>
      <c r="LJI25" s="384"/>
      <c r="LJJ25" s="384"/>
      <c r="LJK25" s="384"/>
      <c r="LJL25" s="384"/>
      <c r="LJM25" s="384"/>
      <c r="LJN25" s="384"/>
      <c r="LJO25" s="384"/>
      <c r="LJP25" s="384"/>
      <c r="LJQ25" s="384"/>
      <c r="LJR25" s="384"/>
      <c r="LJS25" s="384"/>
      <c r="LJT25" s="384"/>
      <c r="LJU25" s="384"/>
      <c r="LJV25" s="384"/>
      <c r="LJW25" s="384"/>
      <c r="LJX25" s="384"/>
      <c r="LJY25" s="384"/>
      <c r="LJZ25" s="384"/>
      <c r="LKA25" s="384"/>
      <c r="LKB25" s="384"/>
      <c r="LKC25" s="384"/>
      <c r="LKD25" s="384"/>
      <c r="LKE25" s="384"/>
      <c r="LKF25" s="384"/>
      <c r="LKG25" s="384"/>
      <c r="LKH25" s="384"/>
      <c r="LKI25" s="384"/>
      <c r="LKJ25" s="384"/>
      <c r="LKK25" s="384"/>
      <c r="LKL25" s="384"/>
      <c r="LKM25" s="384"/>
      <c r="LKN25" s="384"/>
      <c r="LKO25" s="384"/>
      <c r="LKP25" s="384"/>
      <c r="LKQ25" s="384"/>
      <c r="LKR25" s="384"/>
      <c r="LKS25" s="384"/>
      <c r="LKT25" s="384"/>
      <c r="LKU25" s="384"/>
      <c r="LKV25" s="384"/>
      <c r="LKW25" s="384"/>
      <c r="LKX25" s="384"/>
      <c r="LKY25" s="384"/>
      <c r="LKZ25" s="384"/>
      <c r="LLA25" s="384"/>
      <c r="LLB25" s="384"/>
      <c r="LLC25" s="384"/>
      <c r="LLD25" s="384"/>
      <c r="LLE25" s="384"/>
      <c r="LLF25" s="384"/>
      <c r="LLG25" s="384"/>
      <c r="LLH25" s="384"/>
      <c r="LLI25" s="384"/>
      <c r="LLJ25" s="384"/>
      <c r="LLK25" s="384"/>
      <c r="LLL25" s="384"/>
      <c r="LLM25" s="384"/>
      <c r="LLN25" s="384"/>
      <c r="LLO25" s="384"/>
      <c r="LLP25" s="384"/>
      <c r="LLQ25" s="384"/>
      <c r="LLR25" s="384"/>
      <c r="LLS25" s="384"/>
      <c r="LLT25" s="384"/>
      <c r="LLU25" s="384"/>
      <c r="LLV25" s="384"/>
      <c r="LLW25" s="384"/>
      <c r="LLX25" s="384"/>
      <c r="LLY25" s="384"/>
      <c r="LLZ25" s="384"/>
      <c r="LMA25" s="384"/>
      <c r="LMB25" s="384"/>
      <c r="LMC25" s="384"/>
      <c r="LMD25" s="384"/>
      <c r="LME25" s="384"/>
      <c r="LMF25" s="384"/>
      <c r="LMG25" s="384"/>
      <c r="LMH25" s="384"/>
      <c r="LMI25" s="384"/>
      <c r="LMJ25" s="384"/>
      <c r="LMK25" s="384"/>
      <c r="LML25" s="384"/>
      <c r="LMM25" s="384"/>
      <c r="LMN25" s="384"/>
      <c r="LMO25" s="384"/>
      <c r="LMP25" s="384"/>
      <c r="LMQ25" s="384"/>
      <c r="LMR25" s="384"/>
      <c r="LMS25" s="384"/>
      <c r="LMT25" s="384"/>
      <c r="LMU25" s="384"/>
      <c r="LMV25" s="384"/>
      <c r="LMW25" s="384"/>
      <c r="LMX25" s="384"/>
      <c r="LMY25" s="384"/>
      <c r="LMZ25" s="384"/>
      <c r="LNA25" s="384"/>
      <c r="LNB25" s="384"/>
      <c r="LNC25" s="384"/>
      <c r="LND25" s="384"/>
      <c r="LNE25" s="384"/>
      <c r="LNF25" s="384"/>
      <c r="LNG25" s="384"/>
      <c r="LNH25" s="384"/>
      <c r="LNI25" s="384"/>
      <c r="LNJ25" s="384"/>
      <c r="LNK25" s="384"/>
      <c r="LNL25" s="384"/>
      <c r="LNM25" s="384"/>
      <c r="LNN25" s="384"/>
      <c r="LNO25" s="384"/>
      <c r="LNP25" s="384"/>
      <c r="LNQ25" s="384"/>
      <c r="LNR25" s="384"/>
      <c r="LNS25" s="384"/>
      <c r="LNT25" s="384"/>
      <c r="LNU25" s="384"/>
      <c r="LNV25" s="384"/>
      <c r="LNW25" s="384"/>
      <c r="LNX25" s="384"/>
      <c r="LNY25" s="384"/>
      <c r="LNZ25" s="384"/>
      <c r="LOA25" s="384"/>
      <c r="LOB25" s="384"/>
      <c r="LOC25" s="384"/>
      <c r="LOD25" s="384"/>
      <c r="LOE25" s="384"/>
      <c r="LOF25" s="384"/>
      <c r="LOG25" s="384"/>
      <c r="LOH25" s="384"/>
      <c r="LOI25" s="384"/>
      <c r="LOJ25" s="384"/>
      <c r="LOK25" s="384"/>
      <c r="LOL25" s="384"/>
      <c r="LOM25" s="384"/>
      <c r="LON25" s="384"/>
      <c r="LOO25" s="384"/>
      <c r="LOP25" s="384"/>
      <c r="LOQ25" s="384"/>
      <c r="LOR25" s="384"/>
      <c r="LOS25" s="384"/>
      <c r="LOT25" s="384"/>
      <c r="LOU25" s="384"/>
      <c r="LOV25" s="384"/>
      <c r="LOW25" s="384"/>
      <c r="LOX25" s="384"/>
      <c r="LOY25" s="384"/>
      <c r="LOZ25" s="384"/>
      <c r="LPA25" s="384"/>
      <c r="LPB25" s="384"/>
      <c r="LPC25" s="384"/>
      <c r="LPD25" s="384"/>
      <c r="LPE25" s="384"/>
      <c r="LPF25" s="384"/>
      <c r="LPG25" s="384"/>
      <c r="LPH25" s="384"/>
      <c r="LPI25" s="384"/>
      <c r="LPJ25" s="384"/>
      <c r="LPK25" s="384"/>
      <c r="LPL25" s="384"/>
      <c r="LPM25" s="384"/>
      <c r="LPN25" s="384"/>
      <c r="LPO25" s="384"/>
      <c r="LPP25" s="384"/>
      <c r="LPQ25" s="384"/>
      <c r="LPR25" s="384"/>
      <c r="LPS25" s="384"/>
      <c r="LPT25" s="384"/>
      <c r="LPU25" s="384"/>
      <c r="LPV25" s="384"/>
      <c r="LPW25" s="384"/>
      <c r="LPX25" s="384"/>
      <c r="LPY25" s="384"/>
      <c r="LPZ25" s="384"/>
      <c r="LQA25" s="384"/>
      <c r="LQB25" s="384"/>
      <c r="LQC25" s="384"/>
      <c r="LQD25" s="384"/>
      <c r="LQE25" s="384"/>
      <c r="LQF25" s="384"/>
      <c r="LQG25" s="384"/>
      <c r="LQH25" s="384"/>
      <c r="LQI25" s="384"/>
      <c r="LQJ25" s="384"/>
      <c r="LQK25" s="384"/>
      <c r="LQL25" s="384"/>
      <c r="LQM25" s="384"/>
      <c r="LQN25" s="384"/>
      <c r="LQO25" s="384"/>
      <c r="LQP25" s="384"/>
      <c r="LQQ25" s="384"/>
      <c r="LQR25" s="384"/>
      <c r="LQS25" s="384"/>
      <c r="LQT25" s="384"/>
      <c r="LQU25" s="384"/>
      <c r="LQV25" s="384"/>
      <c r="LQW25" s="384"/>
      <c r="LQX25" s="384"/>
      <c r="LQY25" s="384"/>
      <c r="LQZ25" s="384"/>
      <c r="LRA25" s="384"/>
      <c r="LRB25" s="384"/>
      <c r="LRC25" s="384"/>
      <c r="LRD25" s="384"/>
      <c r="LRE25" s="384"/>
      <c r="LRF25" s="384"/>
      <c r="LRG25" s="384"/>
      <c r="LRH25" s="384"/>
      <c r="LRI25" s="384"/>
      <c r="LRJ25" s="384"/>
      <c r="LRK25" s="384"/>
      <c r="LRL25" s="384"/>
      <c r="LRM25" s="384"/>
      <c r="LRN25" s="384"/>
      <c r="LRO25" s="384"/>
      <c r="LRP25" s="384"/>
      <c r="LRQ25" s="384"/>
      <c r="LRR25" s="384"/>
      <c r="LRS25" s="384"/>
      <c r="LRT25" s="384"/>
      <c r="LRU25" s="384"/>
      <c r="LRV25" s="384"/>
      <c r="LRW25" s="384"/>
      <c r="LRX25" s="384"/>
      <c r="LRY25" s="384"/>
      <c r="LRZ25" s="384"/>
      <c r="LSA25" s="384"/>
      <c r="LSB25" s="384"/>
      <c r="LSC25" s="384"/>
      <c r="LSD25" s="384"/>
      <c r="LSE25" s="384"/>
      <c r="LSF25" s="384"/>
      <c r="LSG25" s="384"/>
      <c r="LSH25" s="384"/>
      <c r="LSI25" s="384"/>
      <c r="LSJ25" s="384"/>
      <c r="LSK25" s="384"/>
      <c r="LSL25" s="384"/>
      <c r="LSM25" s="384"/>
      <c r="LSN25" s="384"/>
      <c r="LSO25" s="384"/>
      <c r="LSP25" s="384"/>
      <c r="LSQ25" s="384"/>
      <c r="LSR25" s="384"/>
      <c r="LSS25" s="384"/>
      <c r="LST25" s="384"/>
      <c r="LSU25" s="384"/>
      <c r="LSV25" s="384"/>
      <c r="LSW25" s="384"/>
      <c r="LSX25" s="384"/>
      <c r="LSY25" s="384"/>
      <c r="LSZ25" s="384"/>
      <c r="LTA25" s="384"/>
      <c r="LTB25" s="384"/>
      <c r="LTC25" s="384"/>
      <c r="LTD25" s="384"/>
      <c r="LTE25" s="384"/>
      <c r="LTF25" s="384"/>
      <c r="LTG25" s="384"/>
      <c r="LTH25" s="384"/>
      <c r="LTI25" s="384"/>
      <c r="LTJ25" s="384"/>
      <c r="LTK25" s="384"/>
      <c r="LTL25" s="384"/>
      <c r="LTM25" s="384"/>
      <c r="LTN25" s="384"/>
      <c r="LTO25" s="384"/>
      <c r="LTP25" s="384"/>
      <c r="LTQ25" s="384"/>
      <c r="LTR25" s="384"/>
      <c r="LTS25" s="384"/>
      <c r="LTT25" s="384"/>
      <c r="LTU25" s="384"/>
      <c r="LTV25" s="384"/>
      <c r="LTW25" s="384"/>
      <c r="LTX25" s="384"/>
      <c r="LTY25" s="384"/>
      <c r="LTZ25" s="384"/>
      <c r="LUA25" s="384"/>
      <c r="LUB25" s="384"/>
      <c r="LUC25" s="384"/>
      <c r="LUD25" s="384"/>
      <c r="LUE25" s="384"/>
      <c r="LUF25" s="384"/>
      <c r="LUG25" s="384"/>
      <c r="LUH25" s="384"/>
      <c r="LUI25" s="384"/>
      <c r="LUJ25" s="384"/>
      <c r="LUK25" s="384"/>
      <c r="LUL25" s="384"/>
      <c r="LUM25" s="384"/>
      <c r="LUN25" s="384"/>
      <c r="LUO25" s="384"/>
      <c r="LUP25" s="384"/>
      <c r="LUQ25" s="384"/>
      <c r="LUR25" s="384"/>
      <c r="LUS25" s="384"/>
      <c r="LUT25" s="384"/>
      <c r="LUU25" s="384"/>
      <c r="LUV25" s="384"/>
      <c r="LUW25" s="384"/>
      <c r="LUX25" s="384"/>
      <c r="LUY25" s="384"/>
      <c r="LUZ25" s="384"/>
      <c r="LVA25" s="384"/>
      <c r="LVB25" s="384"/>
      <c r="LVC25" s="384"/>
      <c r="LVD25" s="384"/>
      <c r="LVE25" s="384"/>
      <c r="LVF25" s="384"/>
      <c r="LVG25" s="384"/>
      <c r="LVH25" s="384"/>
      <c r="LVI25" s="384"/>
      <c r="LVJ25" s="384"/>
      <c r="LVK25" s="384"/>
      <c r="LVL25" s="384"/>
      <c r="LVM25" s="384"/>
      <c r="LVN25" s="384"/>
      <c r="LVO25" s="384"/>
      <c r="LVP25" s="384"/>
      <c r="LVQ25" s="384"/>
      <c r="LVR25" s="384"/>
      <c r="LVS25" s="384"/>
      <c r="LVT25" s="384"/>
      <c r="LVU25" s="384"/>
      <c r="LVV25" s="384"/>
      <c r="LVW25" s="384"/>
      <c r="LVX25" s="384"/>
      <c r="LVY25" s="384"/>
      <c r="LVZ25" s="384"/>
      <c r="LWA25" s="384"/>
      <c r="LWB25" s="384"/>
      <c r="LWC25" s="384"/>
      <c r="LWD25" s="384"/>
      <c r="LWE25" s="384"/>
      <c r="LWF25" s="384"/>
      <c r="LWG25" s="384"/>
      <c r="LWH25" s="384"/>
      <c r="LWI25" s="384"/>
      <c r="LWJ25" s="384"/>
      <c r="LWK25" s="384"/>
      <c r="LWL25" s="384"/>
      <c r="LWM25" s="384"/>
      <c r="LWN25" s="384"/>
      <c r="LWO25" s="384"/>
      <c r="LWP25" s="384"/>
      <c r="LWQ25" s="384"/>
      <c r="LWR25" s="384"/>
      <c r="LWS25" s="384"/>
      <c r="LWT25" s="384"/>
      <c r="LWU25" s="384"/>
      <c r="LWV25" s="384"/>
      <c r="LWW25" s="384"/>
      <c r="LWX25" s="384"/>
      <c r="LWY25" s="384"/>
      <c r="LWZ25" s="384"/>
      <c r="LXA25" s="384"/>
      <c r="LXB25" s="384"/>
      <c r="LXC25" s="384"/>
      <c r="LXD25" s="384"/>
      <c r="LXE25" s="384"/>
      <c r="LXF25" s="384"/>
      <c r="LXG25" s="384"/>
      <c r="LXH25" s="384"/>
      <c r="LXI25" s="384"/>
      <c r="LXJ25" s="384"/>
      <c r="LXK25" s="384"/>
      <c r="LXL25" s="384"/>
      <c r="LXM25" s="384"/>
      <c r="LXN25" s="384"/>
      <c r="LXO25" s="384"/>
      <c r="LXP25" s="384"/>
      <c r="LXQ25" s="384"/>
      <c r="LXR25" s="384"/>
      <c r="LXS25" s="384"/>
      <c r="LXT25" s="384"/>
      <c r="LXU25" s="384"/>
      <c r="LXV25" s="384"/>
      <c r="LXW25" s="384"/>
      <c r="LXX25" s="384"/>
      <c r="LXY25" s="384"/>
      <c r="LXZ25" s="384"/>
      <c r="LYA25" s="384"/>
      <c r="LYB25" s="384"/>
      <c r="LYC25" s="384"/>
      <c r="LYD25" s="384"/>
      <c r="LYE25" s="384"/>
      <c r="LYF25" s="384"/>
      <c r="LYG25" s="384"/>
      <c r="LYH25" s="384"/>
      <c r="LYI25" s="384"/>
      <c r="LYJ25" s="384"/>
      <c r="LYK25" s="384"/>
      <c r="LYL25" s="384"/>
      <c r="LYM25" s="384"/>
      <c r="LYN25" s="384"/>
      <c r="LYO25" s="384"/>
      <c r="LYP25" s="384"/>
      <c r="LYQ25" s="384"/>
      <c r="LYR25" s="384"/>
      <c r="LYS25" s="384"/>
      <c r="LYT25" s="384"/>
      <c r="LYU25" s="384"/>
      <c r="LYV25" s="384"/>
      <c r="LYW25" s="384"/>
      <c r="LYX25" s="384"/>
      <c r="LYY25" s="384"/>
      <c r="LYZ25" s="384"/>
      <c r="LZA25" s="384"/>
      <c r="LZB25" s="384"/>
      <c r="LZC25" s="384"/>
      <c r="LZD25" s="384"/>
      <c r="LZE25" s="384"/>
      <c r="LZF25" s="384"/>
      <c r="LZG25" s="384"/>
      <c r="LZH25" s="384"/>
      <c r="LZI25" s="384"/>
      <c r="LZJ25" s="384"/>
      <c r="LZK25" s="384"/>
      <c r="LZL25" s="384"/>
      <c r="LZM25" s="384"/>
      <c r="LZN25" s="384"/>
      <c r="LZO25" s="384"/>
      <c r="LZP25" s="384"/>
      <c r="LZQ25" s="384"/>
      <c r="LZR25" s="384"/>
      <c r="LZS25" s="384"/>
      <c r="LZT25" s="384"/>
      <c r="LZU25" s="384"/>
      <c r="LZV25" s="384"/>
      <c r="LZW25" s="384"/>
      <c r="LZX25" s="384"/>
      <c r="LZY25" s="384"/>
      <c r="LZZ25" s="384"/>
      <c r="MAA25" s="384"/>
      <c r="MAB25" s="384"/>
      <c r="MAC25" s="384"/>
      <c r="MAD25" s="384"/>
      <c r="MAE25" s="384"/>
      <c r="MAF25" s="384"/>
      <c r="MAG25" s="384"/>
      <c r="MAH25" s="384"/>
      <c r="MAI25" s="384"/>
      <c r="MAJ25" s="384"/>
      <c r="MAK25" s="384"/>
      <c r="MAL25" s="384"/>
      <c r="MAM25" s="384"/>
      <c r="MAN25" s="384"/>
      <c r="MAO25" s="384"/>
      <c r="MAP25" s="384"/>
      <c r="MAQ25" s="384"/>
      <c r="MAR25" s="384"/>
      <c r="MAS25" s="384"/>
      <c r="MAT25" s="384"/>
      <c r="MAU25" s="384"/>
      <c r="MAV25" s="384"/>
      <c r="MAW25" s="384"/>
      <c r="MAX25" s="384"/>
      <c r="MAY25" s="384"/>
      <c r="MAZ25" s="384"/>
      <c r="MBA25" s="384"/>
      <c r="MBB25" s="384"/>
      <c r="MBC25" s="384"/>
      <c r="MBD25" s="384"/>
      <c r="MBE25" s="384"/>
      <c r="MBF25" s="384"/>
      <c r="MBG25" s="384"/>
      <c r="MBH25" s="384"/>
      <c r="MBI25" s="384"/>
      <c r="MBJ25" s="384"/>
      <c r="MBK25" s="384"/>
      <c r="MBL25" s="384"/>
      <c r="MBM25" s="384"/>
      <c r="MBN25" s="384"/>
      <c r="MBO25" s="384"/>
      <c r="MBP25" s="384"/>
      <c r="MBQ25" s="384"/>
      <c r="MBR25" s="384"/>
      <c r="MBS25" s="384"/>
      <c r="MBT25" s="384"/>
      <c r="MBU25" s="384"/>
      <c r="MBV25" s="384"/>
      <c r="MBW25" s="384"/>
      <c r="MBX25" s="384"/>
      <c r="MBY25" s="384"/>
      <c r="MBZ25" s="384"/>
      <c r="MCA25" s="384"/>
      <c r="MCB25" s="384"/>
      <c r="MCC25" s="384"/>
      <c r="MCD25" s="384"/>
      <c r="MCE25" s="384"/>
      <c r="MCF25" s="384"/>
      <c r="MCG25" s="384"/>
      <c r="MCH25" s="384"/>
      <c r="MCI25" s="384"/>
      <c r="MCJ25" s="384"/>
      <c r="MCK25" s="384"/>
      <c r="MCL25" s="384"/>
      <c r="MCM25" s="384"/>
      <c r="MCN25" s="384"/>
      <c r="MCO25" s="384"/>
      <c r="MCP25" s="384"/>
      <c r="MCQ25" s="384"/>
      <c r="MCR25" s="384"/>
      <c r="MCS25" s="384"/>
      <c r="MCT25" s="384"/>
      <c r="MCU25" s="384"/>
      <c r="MCV25" s="384"/>
      <c r="MCW25" s="384"/>
      <c r="MCX25" s="384"/>
      <c r="MCY25" s="384"/>
      <c r="MCZ25" s="384"/>
      <c r="MDA25" s="384"/>
      <c r="MDB25" s="384"/>
      <c r="MDC25" s="384"/>
      <c r="MDD25" s="384"/>
      <c r="MDE25" s="384"/>
      <c r="MDF25" s="384"/>
      <c r="MDG25" s="384"/>
      <c r="MDH25" s="384"/>
      <c r="MDI25" s="384"/>
      <c r="MDJ25" s="384"/>
      <c r="MDK25" s="384"/>
      <c r="MDL25" s="384"/>
      <c r="MDM25" s="384"/>
      <c r="MDN25" s="384"/>
      <c r="MDO25" s="384"/>
      <c r="MDP25" s="384"/>
      <c r="MDQ25" s="384"/>
      <c r="MDR25" s="384"/>
      <c r="MDS25" s="384"/>
      <c r="MDT25" s="384"/>
      <c r="MDU25" s="384"/>
      <c r="MDV25" s="384"/>
      <c r="MDW25" s="384"/>
      <c r="MDX25" s="384"/>
      <c r="MDY25" s="384"/>
      <c r="MDZ25" s="384"/>
      <c r="MEA25" s="384"/>
      <c r="MEB25" s="384"/>
      <c r="MEC25" s="384"/>
      <c r="MED25" s="384"/>
      <c r="MEE25" s="384"/>
      <c r="MEF25" s="384"/>
      <c r="MEG25" s="384"/>
      <c r="MEH25" s="384"/>
      <c r="MEI25" s="384"/>
      <c r="MEJ25" s="384"/>
      <c r="MEK25" s="384"/>
      <c r="MEL25" s="384"/>
      <c r="MEM25" s="384"/>
      <c r="MEN25" s="384"/>
      <c r="MEO25" s="384"/>
      <c r="MEP25" s="384"/>
      <c r="MEQ25" s="384"/>
      <c r="MER25" s="384"/>
      <c r="MES25" s="384"/>
      <c r="MET25" s="384"/>
      <c r="MEU25" s="384"/>
      <c r="MEV25" s="384"/>
      <c r="MEW25" s="384"/>
      <c r="MEX25" s="384"/>
      <c r="MEY25" s="384"/>
      <c r="MEZ25" s="384"/>
      <c r="MFA25" s="384"/>
      <c r="MFB25" s="384"/>
      <c r="MFC25" s="384"/>
      <c r="MFD25" s="384"/>
      <c r="MFE25" s="384"/>
      <c r="MFF25" s="384"/>
      <c r="MFG25" s="384"/>
      <c r="MFH25" s="384"/>
      <c r="MFI25" s="384"/>
      <c r="MFJ25" s="384"/>
      <c r="MFK25" s="384"/>
      <c r="MFL25" s="384"/>
      <c r="MFM25" s="384"/>
      <c r="MFN25" s="384"/>
      <c r="MFO25" s="384"/>
      <c r="MFP25" s="384"/>
      <c r="MFQ25" s="384"/>
      <c r="MFR25" s="384"/>
      <c r="MFS25" s="384"/>
      <c r="MFT25" s="384"/>
      <c r="MFU25" s="384"/>
      <c r="MFV25" s="384"/>
      <c r="MFW25" s="384"/>
      <c r="MFX25" s="384"/>
      <c r="MFY25" s="384"/>
      <c r="MFZ25" s="384"/>
      <c r="MGA25" s="384"/>
      <c r="MGB25" s="384"/>
      <c r="MGC25" s="384"/>
      <c r="MGD25" s="384"/>
      <c r="MGE25" s="384"/>
      <c r="MGF25" s="384"/>
      <c r="MGG25" s="384"/>
      <c r="MGH25" s="384"/>
      <c r="MGI25" s="384"/>
      <c r="MGJ25" s="384"/>
      <c r="MGK25" s="384"/>
      <c r="MGL25" s="384"/>
      <c r="MGM25" s="384"/>
      <c r="MGN25" s="384"/>
      <c r="MGO25" s="384"/>
      <c r="MGP25" s="384"/>
      <c r="MGQ25" s="384"/>
      <c r="MGR25" s="384"/>
      <c r="MGS25" s="384"/>
      <c r="MGT25" s="384"/>
      <c r="MGU25" s="384"/>
      <c r="MGV25" s="384"/>
      <c r="MGW25" s="384"/>
      <c r="MGX25" s="384"/>
      <c r="MGY25" s="384"/>
      <c r="MGZ25" s="384"/>
      <c r="MHA25" s="384"/>
      <c r="MHB25" s="384"/>
      <c r="MHC25" s="384"/>
      <c r="MHD25" s="384"/>
      <c r="MHE25" s="384"/>
      <c r="MHF25" s="384"/>
      <c r="MHG25" s="384"/>
      <c r="MHH25" s="384"/>
      <c r="MHI25" s="384"/>
      <c r="MHJ25" s="384"/>
      <c r="MHK25" s="384"/>
      <c r="MHL25" s="384"/>
      <c r="MHM25" s="384"/>
      <c r="MHN25" s="384"/>
      <c r="MHO25" s="384"/>
      <c r="MHP25" s="384"/>
      <c r="MHQ25" s="384"/>
      <c r="MHR25" s="384"/>
      <c r="MHS25" s="384"/>
      <c r="MHT25" s="384"/>
      <c r="MHU25" s="384"/>
      <c r="MHV25" s="384"/>
      <c r="MHW25" s="384"/>
      <c r="MHX25" s="384"/>
      <c r="MHY25" s="384"/>
      <c r="MHZ25" s="384"/>
      <c r="MIA25" s="384"/>
      <c r="MIB25" s="384"/>
      <c r="MIC25" s="384"/>
      <c r="MID25" s="384"/>
      <c r="MIE25" s="384"/>
      <c r="MIF25" s="384"/>
      <c r="MIG25" s="384"/>
      <c r="MIH25" s="384"/>
      <c r="MII25" s="384"/>
      <c r="MIJ25" s="384"/>
      <c r="MIK25" s="384"/>
      <c r="MIL25" s="384"/>
      <c r="MIM25" s="384"/>
      <c r="MIN25" s="384"/>
      <c r="MIO25" s="384"/>
      <c r="MIP25" s="384"/>
      <c r="MIQ25" s="384"/>
      <c r="MIR25" s="384"/>
      <c r="MIS25" s="384"/>
      <c r="MIT25" s="384"/>
      <c r="MIU25" s="384"/>
      <c r="MIV25" s="384"/>
      <c r="MIW25" s="384"/>
      <c r="MIX25" s="384"/>
      <c r="MIY25" s="384"/>
      <c r="MIZ25" s="384"/>
      <c r="MJA25" s="384"/>
      <c r="MJB25" s="384"/>
      <c r="MJC25" s="384"/>
      <c r="MJD25" s="384"/>
      <c r="MJE25" s="384"/>
      <c r="MJF25" s="384"/>
      <c r="MJG25" s="384"/>
      <c r="MJH25" s="384"/>
      <c r="MJI25" s="384"/>
      <c r="MJJ25" s="384"/>
      <c r="MJK25" s="384"/>
      <c r="MJL25" s="384"/>
      <c r="MJM25" s="384"/>
      <c r="MJN25" s="384"/>
      <c r="MJO25" s="384"/>
      <c r="MJP25" s="384"/>
      <c r="MJQ25" s="384"/>
      <c r="MJR25" s="384"/>
      <c r="MJS25" s="384"/>
      <c r="MJT25" s="384"/>
      <c r="MJU25" s="384"/>
      <c r="MJV25" s="384"/>
      <c r="MJW25" s="384"/>
      <c r="MJX25" s="384"/>
      <c r="MJY25" s="384"/>
      <c r="MJZ25" s="384"/>
      <c r="MKA25" s="384"/>
      <c r="MKB25" s="384"/>
      <c r="MKC25" s="384"/>
      <c r="MKD25" s="384"/>
      <c r="MKE25" s="384"/>
      <c r="MKF25" s="384"/>
      <c r="MKG25" s="384"/>
      <c r="MKH25" s="384"/>
      <c r="MKI25" s="384"/>
      <c r="MKJ25" s="384"/>
      <c r="MKK25" s="384"/>
      <c r="MKL25" s="384"/>
      <c r="MKM25" s="384"/>
      <c r="MKN25" s="384"/>
      <c r="MKO25" s="384"/>
      <c r="MKP25" s="384"/>
      <c r="MKQ25" s="384"/>
      <c r="MKR25" s="384"/>
      <c r="MKS25" s="384"/>
      <c r="MKT25" s="384"/>
      <c r="MKU25" s="384"/>
      <c r="MKV25" s="384"/>
      <c r="MKW25" s="384"/>
      <c r="MKX25" s="384"/>
      <c r="MKY25" s="384"/>
      <c r="MKZ25" s="384"/>
      <c r="MLA25" s="384"/>
      <c r="MLB25" s="384"/>
      <c r="MLC25" s="384"/>
      <c r="MLD25" s="384"/>
      <c r="MLE25" s="384"/>
      <c r="MLF25" s="384"/>
      <c r="MLG25" s="384"/>
      <c r="MLH25" s="384"/>
      <c r="MLI25" s="384"/>
      <c r="MLJ25" s="384"/>
      <c r="MLK25" s="384"/>
      <c r="MLL25" s="384"/>
      <c r="MLM25" s="384"/>
      <c r="MLN25" s="384"/>
      <c r="MLO25" s="384"/>
      <c r="MLP25" s="384"/>
      <c r="MLQ25" s="384"/>
      <c r="MLR25" s="384"/>
      <c r="MLS25" s="384"/>
      <c r="MLT25" s="384"/>
      <c r="MLU25" s="384"/>
      <c r="MLV25" s="384"/>
      <c r="MLW25" s="384"/>
      <c r="MLX25" s="384"/>
      <c r="MLY25" s="384"/>
      <c r="MLZ25" s="384"/>
      <c r="MMA25" s="384"/>
      <c r="MMB25" s="384"/>
      <c r="MMC25" s="384"/>
      <c r="MMD25" s="384"/>
      <c r="MME25" s="384"/>
      <c r="MMF25" s="384"/>
      <c r="MMG25" s="384"/>
      <c r="MMH25" s="384"/>
      <c r="MMI25" s="384"/>
      <c r="MMJ25" s="384"/>
      <c r="MMK25" s="384"/>
      <c r="MML25" s="384"/>
      <c r="MMM25" s="384"/>
      <c r="MMN25" s="384"/>
      <c r="MMO25" s="384"/>
      <c r="MMP25" s="384"/>
      <c r="MMQ25" s="384"/>
      <c r="MMR25" s="384"/>
      <c r="MMS25" s="384"/>
      <c r="MMT25" s="384"/>
      <c r="MMU25" s="384"/>
      <c r="MMV25" s="384"/>
      <c r="MMW25" s="384"/>
      <c r="MMX25" s="384"/>
      <c r="MMY25" s="384"/>
      <c r="MMZ25" s="384"/>
      <c r="MNA25" s="384"/>
      <c r="MNB25" s="384"/>
      <c r="MNC25" s="384"/>
      <c r="MND25" s="384"/>
      <c r="MNE25" s="384"/>
      <c r="MNF25" s="384"/>
      <c r="MNG25" s="384"/>
      <c r="MNH25" s="384"/>
      <c r="MNI25" s="384"/>
      <c r="MNJ25" s="384"/>
      <c r="MNK25" s="384"/>
      <c r="MNL25" s="384"/>
      <c r="MNM25" s="384"/>
      <c r="MNN25" s="384"/>
      <c r="MNO25" s="384"/>
      <c r="MNP25" s="384"/>
      <c r="MNQ25" s="384"/>
      <c r="MNR25" s="384"/>
      <c r="MNS25" s="384"/>
      <c r="MNT25" s="384"/>
      <c r="MNU25" s="384"/>
      <c r="MNV25" s="384"/>
      <c r="MNW25" s="384"/>
      <c r="MNX25" s="384"/>
      <c r="MNY25" s="384"/>
      <c r="MNZ25" s="384"/>
      <c r="MOA25" s="384"/>
      <c r="MOB25" s="384"/>
      <c r="MOC25" s="384"/>
      <c r="MOD25" s="384"/>
      <c r="MOE25" s="384"/>
      <c r="MOF25" s="384"/>
      <c r="MOG25" s="384"/>
      <c r="MOH25" s="384"/>
      <c r="MOI25" s="384"/>
      <c r="MOJ25" s="384"/>
      <c r="MOK25" s="384"/>
      <c r="MOL25" s="384"/>
      <c r="MOM25" s="384"/>
      <c r="MON25" s="384"/>
      <c r="MOO25" s="384"/>
      <c r="MOP25" s="384"/>
      <c r="MOQ25" s="384"/>
      <c r="MOR25" s="384"/>
      <c r="MOS25" s="384"/>
      <c r="MOT25" s="384"/>
      <c r="MOU25" s="384"/>
      <c r="MOV25" s="384"/>
      <c r="MOW25" s="384"/>
      <c r="MOX25" s="384"/>
      <c r="MOY25" s="384"/>
      <c r="MOZ25" s="384"/>
      <c r="MPA25" s="384"/>
      <c r="MPB25" s="384"/>
      <c r="MPC25" s="384"/>
      <c r="MPD25" s="384"/>
      <c r="MPE25" s="384"/>
      <c r="MPF25" s="384"/>
      <c r="MPG25" s="384"/>
      <c r="MPH25" s="384"/>
      <c r="MPI25" s="384"/>
      <c r="MPJ25" s="384"/>
      <c r="MPK25" s="384"/>
      <c r="MPL25" s="384"/>
      <c r="MPM25" s="384"/>
      <c r="MPN25" s="384"/>
      <c r="MPO25" s="384"/>
      <c r="MPP25" s="384"/>
      <c r="MPQ25" s="384"/>
      <c r="MPR25" s="384"/>
      <c r="MPS25" s="384"/>
      <c r="MPT25" s="384"/>
      <c r="MPU25" s="384"/>
      <c r="MPV25" s="384"/>
      <c r="MPW25" s="384"/>
      <c r="MPX25" s="384"/>
      <c r="MPY25" s="384"/>
      <c r="MPZ25" s="384"/>
      <c r="MQA25" s="384"/>
      <c r="MQB25" s="384"/>
      <c r="MQC25" s="384"/>
      <c r="MQD25" s="384"/>
      <c r="MQE25" s="384"/>
      <c r="MQF25" s="384"/>
      <c r="MQG25" s="384"/>
      <c r="MQH25" s="384"/>
      <c r="MQI25" s="384"/>
      <c r="MQJ25" s="384"/>
      <c r="MQK25" s="384"/>
      <c r="MQL25" s="384"/>
      <c r="MQM25" s="384"/>
      <c r="MQN25" s="384"/>
      <c r="MQO25" s="384"/>
      <c r="MQP25" s="384"/>
      <c r="MQQ25" s="384"/>
      <c r="MQR25" s="384"/>
      <c r="MQS25" s="384"/>
      <c r="MQT25" s="384"/>
      <c r="MQU25" s="384"/>
      <c r="MQV25" s="384"/>
      <c r="MQW25" s="384"/>
      <c r="MQX25" s="384"/>
      <c r="MQY25" s="384"/>
      <c r="MQZ25" s="384"/>
      <c r="MRA25" s="384"/>
      <c r="MRB25" s="384"/>
      <c r="MRC25" s="384"/>
      <c r="MRD25" s="384"/>
      <c r="MRE25" s="384"/>
      <c r="MRF25" s="384"/>
      <c r="MRG25" s="384"/>
      <c r="MRH25" s="384"/>
      <c r="MRI25" s="384"/>
      <c r="MRJ25" s="384"/>
      <c r="MRK25" s="384"/>
      <c r="MRL25" s="384"/>
      <c r="MRM25" s="384"/>
      <c r="MRN25" s="384"/>
      <c r="MRO25" s="384"/>
      <c r="MRP25" s="384"/>
      <c r="MRQ25" s="384"/>
      <c r="MRR25" s="384"/>
      <c r="MRS25" s="384"/>
      <c r="MRT25" s="384"/>
      <c r="MRU25" s="384"/>
      <c r="MRV25" s="384"/>
      <c r="MRW25" s="384"/>
      <c r="MRX25" s="384"/>
      <c r="MRY25" s="384"/>
      <c r="MRZ25" s="384"/>
      <c r="MSA25" s="384"/>
      <c r="MSB25" s="384"/>
      <c r="MSC25" s="384"/>
      <c r="MSD25" s="384"/>
      <c r="MSE25" s="384"/>
      <c r="MSF25" s="384"/>
      <c r="MSG25" s="384"/>
      <c r="MSH25" s="384"/>
      <c r="MSI25" s="384"/>
      <c r="MSJ25" s="384"/>
      <c r="MSK25" s="384"/>
      <c r="MSL25" s="384"/>
      <c r="MSM25" s="384"/>
      <c r="MSN25" s="384"/>
      <c r="MSO25" s="384"/>
      <c r="MSP25" s="384"/>
      <c r="MSQ25" s="384"/>
      <c r="MSR25" s="384"/>
      <c r="MSS25" s="384"/>
      <c r="MST25" s="384"/>
      <c r="MSU25" s="384"/>
      <c r="MSV25" s="384"/>
      <c r="MSW25" s="384"/>
      <c r="MSX25" s="384"/>
      <c r="MSY25" s="384"/>
      <c r="MSZ25" s="384"/>
      <c r="MTA25" s="384"/>
      <c r="MTB25" s="384"/>
      <c r="MTC25" s="384"/>
      <c r="MTD25" s="384"/>
      <c r="MTE25" s="384"/>
      <c r="MTF25" s="384"/>
      <c r="MTG25" s="384"/>
      <c r="MTH25" s="384"/>
      <c r="MTI25" s="384"/>
      <c r="MTJ25" s="384"/>
      <c r="MTK25" s="384"/>
      <c r="MTL25" s="384"/>
      <c r="MTM25" s="384"/>
      <c r="MTN25" s="384"/>
      <c r="MTO25" s="384"/>
      <c r="MTP25" s="384"/>
      <c r="MTQ25" s="384"/>
      <c r="MTR25" s="384"/>
      <c r="MTS25" s="384"/>
      <c r="MTT25" s="384"/>
      <c r="MTU25" s="384"/>
      <c r="MTV25" s="384"/>
      <c r="MTW25" s="384"/>
      <c r="MTX25" s="384"/>
      <c r="MTY25" s="384"/>
      <c r="MTZ25" s="384"/>
      <c r="MUA25" s="384"/>
      <c r="MUB25" s="384"/>
      <c r="MUC25" s="384"/>
      <c r="MUD25" s="384"/>
      <c r="MUE25" s="384"/>
      <c r="MUF25" s="384"/>
      <c r="MUG25" s="384"/>
      <c r="MUH25" s="384"/>
      <c r="MUI25" s="384"/>
      <c r="MUJ25" s="384"/>
      <c r="MUK25" s="384"/>
      <c r="MUL25" s="384"/>
      <c r="MUM25" s="384"/>
      <c r="MUN25" s="384"/>
      <c r="MUO25" s="384"/>
      <c r="MUP25" s="384"/>
      <c r="MUQ25" s="384"/>
      <c r="MUR25" s="384"/>
      <c r="MUS25" s="384"/>
      <c r="MUT25" s="384"/>
      <c r="MUU25" s="384"/>
      <c r="MUV25" s="384"/>
      <c r="MUW25" s="384"/>
      <c r="MUX25" s="384"/>
      <c r="MUY25" s="384"/>
      <c r="MUZ25" s="384"/>
      <c r="MVA25" s="384"/>
      <c r="MVB25" s="384"/>
      <c r="MVC25" s="384"/>
      <c r="MVD25" s="384"/>
      <c r="MVE25" s="384"/>
      <c r="MVF25" s="384"/>
      <c r="MVG25" s="384"/>
      <c r="MVH25" s="384"/>
      <c r="MVI25" s="384"/>
      <c r="MVJ25" s="384"/>
      <c r="MVK25" s="384"/>
      <c r="MVL25" s="384"/>
      <c r="MVM25" s="384"/>
      <c r="MVN25" s="384"/>
      <c r="MVO25" s="384"/>
      <c r="MVP25" s="384"/>
      <c r="MVQ25" s="384"/>
      <c r="MVR25" s="384"/>
      <c r="MVS25" s="384"/>
      <c r="MVT25" s="384"/>
      <c r="MVU25" s="384"/>
      <c r="MVV25" s="384"/>
      <c r="MVW25" s="384"/>
      <c r="MVX25" s="384"/>
      <c r="MVY25" s="384"/>
      <c r="MVZ25" s="384"/>
      <c r="MWA25" s="384"/>
      <c r="MWB25" s="384"/>
      <c r="MWC25" s="384"/>
      <c r="MWD25" s="384"/>
      <c r="MWE25" s="384"/>
      <c r="MWF25" s="384"/>
      <c r="MWG25" s="384"/>
      <c r="MWH25" s="384"/>
      <c r="MWI25" s="384"/>
      <c r="MWJ25" s="384"/>
      <c r="MWK25" s="384"/>
      <c r="MWL25" s="384"/>
      <c r="MWM25" s="384"/>
      <c r="MWN25" s="384"/>
      <c r="MWO25" s="384"/>
      <c r="MWP25" s="384"/>
      <c r="MWQ25" s="384"/>
      <c r="MWR25" s="384"/>
      <c r="MWS25" s="384"/>
      <c r="MWT25" s="384"/>
      <c r="MWU25" s="384"/>
      <c r="MWV25" s="384"/>
      <c r="MWW25" s="384"/>
      <c r="MWX25" s="384"/>
      <c r="MWY25" s="384"/>
      <c r="MWZ25" s="384"/>
      <c r="MXA25" s="384"/>
      <c r="MXB25" s="384"/>
      <c r="MXC25" s="384"/>
      <c r="MXD25" s="384"/>
      <c r="MXE25" s="384"/>
      <c r="MXF25" s="384"/>
      <c r="MXG25" s="384"/>
      <c r="MXH25" s="384"/>
      <c r="MXI25" s="384"/>
      <c r="MXJ25" s="384"/>
      <c r="MXK25" s="384"/>
      <c r="MXL25" s="384"/>
      <c r="MXM25" s="384"/>
      <c r="MXN25" s="384"/>
      <c r="MXO25" s="384"/>
      <c r="MXP25" s="384"/>
      <c r="MXQ25" s="384"/>
      <c r="MXR25" s="384"/>
      <c r="MXS25" s="384"/>
      <c r="MXT25" s="384"/>
      <c r="MXU25" s="384"/>
      <c r="MXV25" s="384"/>
      <c r="MXW25" s="384"/>
      <c r="MXX25" s="384"/>
      <c r="MXY25" s="384"/>
      <c r="MXZ25" s="384"/>
      <c r="MYA25" s="384"/>
      <c r="MYB25" s="384"/>
      <c r="MYC25" s="384"/>
      <c r="MYD25" s="384"/>
      <c r="MYE25" s="384"/>
      <c r="MYF25" s="384"/>
      <c r="MYG25" s="384"/>
      <c r="MYH25" s="384"/>
      <c r="MYI25" s="384"/>
      <c r="MYJ25" s="384"/>
      <c r="MYK25" s="384"/>
      <c r="MYL25" s="384"/>
      <c r="MYM25" s="384"/>
      <c r="MYN25" s="384"/>
      <c r="MYO25" s="384"/>
      <c r="MYP25" s="384"/>
      <c r="MYQ25" s="384"/>
      <c r="MYR25" s="384"/>
      <c r="MYS25" s="384"/>
      <c r="MYT25" s="384"/>
      <c r="MYU25" s="384"/>
      <c r="MYV25" s="384"/>
      <c r="MYW25" s="384"/>
      <c r="MYX25" s="384"/>
      <c r="MYY25" s="384"/>
      <c r="MYZ25" s="384"/>
      <c r="MZA25" s="384"/>
      <c r="MZB25" s="384"/>
      <c r="MZC25" s="384"/>
      <c r="MZD25" s="384"/>
      <c r="MZE25" s="384"/>
      <c r="MZF25" s="384"/>
      <c r="MZG25" s="384"/>
      <c r="MZH25" s="384"/>
      <c r="MZI25" s="384"/>
      <c r="MZJ25" s="384"/>
      <c r="MZK25" s="384"/>
      <c r="MZL25" s="384"/>
      <c r="MZM25" s="384"/>
      <c r="MZN25" s="384"/>
      <c r="MZO25" s="384"/>
      <c r="MZP25" s="384"/>
      <c r="MZQ25" s="384"/>
      <c r="MZR25" s="384"/>
      <c r="MZS25" s="384"/>
      <c r="MZT25" s="384"/>
      <c r="MZU25" s="384"/>
      <c r="MZV25" s="384"/>
      <c r="MZW25" s="384"/>
      <c r="MZX25" s="384"/>
      <c r="MZY25" s="384"/>
      <c r="MZZ25" s="384"/>
      <c r="NAA25" s="384"/>
      <c r="NAB25" s="384"/>
      <c r="NAC25" s="384"/>
      <c r="NAD25" s="384"/>
      <c r="NAE25" s="384"/>
      <c r="NAF25" s="384"/>
      <c r="NAG25" s="384"/>
      <c r="NAH25" s="384"/>
      <c r="NAI25" s="384"/>
      <c r="NAJ25" s="384"/>
      <c r="NAK25" s="384"/>
      <c r="NAL25" s="384"/>
      <c r="NAM25" s="384"/>
      <c r="NAN25" s="384"/>
      <c r="NAO25" s="384"/>
      <c r="NAP25" s="384"/>
      <c r="NAQ25" s="384"/>
      <c r="NAR25" s="384"/>
      <c r="NAS25" s="384"/>
      <c r="NAT25" s="384"/>
      <c r="NAU25" s="384"/>
      <c r="NAV25" s="384"/>
      <c r="NAW25" s="384"/>
      <c r="NAX25" s="384"/>
      <c r="NAY25" s="384"/>
      <c r="NAZ25" s="384"/>
      <c r="NBA25" s="384"/>
      <c r="NBB25" s="384"/>
      <c r="NBC25" s="384"/>
      <c r="NBD25" s="384"/>
      <c r="NBE25" s="384"/>
      <c r="NBF25" s="384"/>
      <c r="NBG25" s="384"/>
      <c r="NBH25" s="384"/>
      <c r="NBI25" s="384"/>
      <c r="NBJ25" s="384"/>
      <c r="NBK25" s="384"/>
      <c r="NBL25" s="384"/>
      <c r="NBM25" s="384"/>
      <c r="NBN25" s="384"/>
      <c r="NBO25" s="384"/>
      <c r="NBP25" s="384"/>
      <c r="NBQ25" s="384"/>
      <c r="NBR25" s="384"/>
      <c r="NBS25" s="384"/>
      <c r="NBT25" s="384"/>
      <c r="NBU25" s="384"/>
      <c r="NBV25" s="384"/>
      <c r="NBW25" s="384"/>
      <c r="NBX25" s="384"/>
      <c r="NBY25" s="384"/>
      <c r="NBZ25" s="384"/>
      <c r="NCA25" s="384"/>
      <c r="NCB25" s="384"/>
      <c r="NCC25" s="384"/>
      <c r="NCD25" s="384"/>
      <c r="NCE25" s="384"/>
      <c r="NCF25" s="384"/>
      <c r="NCG25" s="384"/>
      <c r="NCH25" s="384"/>
      <c r="NCI25" s="384"/>
      <c r="NCJ25" s="384"/>
      <c r="NCK25" s="384"/>
      <c r="NCL25" s="384"/>
      <c r="NCM25" s="384"/>
      <c r="NCN25" s="384"/>
      <c r="NCO25" s="384"/>
      <c r="NCP25" s="384"/>
      <c r="NCQ25" s="384"/>
      <c r="NCR25" s="384"/>
      <c r="NCS25" s="384"/>
      <c r="NCT25" s="384"/>
      <c r="NCU25" s="384"/>
      <c r="NCV25" s="384"/>
      <c r="NCW25" s="384"/>
      <c r="NCX25" s="384"/>
      <c r="NCY25" s="384"/>
      <c r="NCZ25" s="384"/>
      <c r="NDA25" s="384"/>
      <c r="NDB25" s="384"/>
      <c r="NDC25" s="384"/>
      <c r="NDD25" s="384"/>
      <c r="NDE25" s="384"/>
      <c r="NDF25" s="384"/>
      <c r="NDG25" s="384"/>
      <c r="NDH25" s="384"/>
      <c r="NDI25" s="384"/>
      <c r="NDJ25" s="384"/>
      <c r="NDK25" s="384"/>
      <c r="NDL25" s="384"/>
      <c r="NDM25" s="384"/>
      <c r="NDN25" s="384"/>
      <c r="NDO25" s="384"/>
      <c r="NDP25" s="384"/>
      <c r="NDQ25" s="384"/>
      <c r="NDR25" s="384"/>
      <c r="NDS25" s="384"/>
      <c r="NDT25" s="384"/>
      <c r="NDU25" s="384"/>
      <c r="NDV25" s="384"/>
      <c r="NDW25" s="384"/>
      <c r="NDX25" s="384"/>
      <c r="NDY25" s="384"/>
      <c r="NDZ25" s="384"/>
      <c r="NEA25" s="384"/>
      <c r="NEB25" s="384"/>
      <c r="NEC25" s="384"/>
      <c r="NED25" s="384"/>
      <c r="NEE25" s="384"/>
      <c r="NEF25" s="384"/>
      <c r="NEG25" s="384"/>
      <c r="NEH25" s="384"/>
      <c r="NEI25" s="384"/>
      <c r="NEJ25" s="384"/>
      <c r="NEK25" s="384"/>
      <c r="NEL25" s="384"/>
      <c r="NEM25" s="384"/>
      <c r="NEN25" s="384"/>
      <c r="NEO25" s="384"/>
      <c r="NEP25" s="384"/>
      <c r="NEQ25" s="384"/>
      <c r="NER25" s="384"/>
      <c r="NES25" s="384"/>
      <c r="NET25" s="384"/>
      <c r="NEU25" s="384"/>
      <c r="NEV25" s="384"/>
      <c r="NEW25" s="384"/>
      <c r="NEX25" s="384"/>
      <c r="NEY25" s="384"/>
      <c r="NEZ25" s="384"/>
      <c r="NFA25" s="384"/>
      <c r="NFB25" s="384"/>
      <c r="NFC25" s="384"/>
      <c r="NFD25" s="384"/>
      <c r="NFE25" s="384"/>
      <c r="NFF25" s="384"/>
      <c r="NFG25" s="384"/>
      <c r="NFH25" s="384"/>
      <c r="NFI25" s="384"/>
      <c r="NFJ25" s="384"/>
      <c r="NFK25" s="384"/>
      <c r="NFL25" s="384"/>
      <c r="NFM25" s="384"/>
      <c r="NFN25" s="384"/>
      <c r="NFO25" s="384"/>
      <c r="NFP25" s="384"/>
      <c r="NFQ25" s="384"/>
      <c r="NFR25" s="384"/>
      <c r="NFS25" s="384"/>
      <c r="NFT25" s="384"/>
      <c r="NFU25" s="384"/>
      <c r="NFV25" s="384"/>
      <c r="NFW25" s="384"/>
      <c r="NFX25" s="384"/>
      <c r="NFY25" s="384"/>
      <c r="NFZ25" s="384"/>
      <c r="NGA25" s="384"/>
      <c r="NGB25" s="384"/>
      <c r="NGC25" s="384"/>
      <c r="NGD25" s="384"/>
      <c r="NGE25" s="384"/>
      <c r="NGF25" s="384"/>
      <c r="NGG25" s="384"/>
      <c r="NGH25" s="384"/>
      <c r="NGI25" s="384"/>
      <c r="NGJ25" s="384"/>
      <c r="NGK25" s="384"/>
      <c r="NGL25" s="384"/>
      <c r="NGM25" s="384"/>
      <c r="NGN25" s="384"/>
      <c r="NGO25" s="384"/>
      <c r="NGP25" s="384"/>
      <c r="NGQ25" s="384"/>
      <c r="NGR25" s="384"/>
      <c r="NGS25" s="384"/>
      <c r="NGT25" s="384"/>
      <c r="NGU25" s="384"/>
      <c r="NGV25" s="384"/>
      <c r="NGW25" s="384"/>
      <c r="NGX25" s="384"/>
      <c r="NGY25" s="384"/>
      <c r="NGZ25" s="384"/>
      <c r="NHA25" s="384"/>
      <c r="NHB25" s="384"/>
      <c r="NHC25" s="384"/>
      <c r="NHD25" s="384"/>
      <c r="NHE25" s="384"/>
      <c r="NHF25" s="384"/>
      <c r="NHG25" s="384"/>
      <c r="NHH25" s="384"/>
      <c r="NHI25" s="384"/>
      <c r="NHJ25" s="384"/>
      <c r="NHK25" s="384"/>
      <c r="NHL25" s="384"/>
      <c r="NHM25" s="384"/>
      <c r="NHN25" s="384"/>
      <c r="NHO25" s="384"/>
      <c r="NHP25" s="384"/>
      <c r="NHQ25" s="384"/>
      <c r="NHR25" s="384"/>
      <c r="NHS25" s="384"/>
      <c r="NHT25" s="384"/>
      <c r="NHU25" s="384"/>
      <c r="NHV25" s="384"/>
      <c r="NHW25" s="384"/>
      <c r="NHX25" s="384"/>
      <c r="NHY25" s="384"/>
      <c r="NHZ25" s="384"/>
      <c r="NIA25" s="384"/>
      <c r="NIB25" s="384"/>
      <c r="NIC25" s="384"/>
      <c r="NID25" s="384"/>
      <c r="NIE25" s="384"/>
      <c r="NIF25" s="384"/>
      <c r="NIG25" s="384"/>
      <c r="NIH25" s="384"/>
      <c r="NII25" s="384"/>
      <c r="NIJ25" s="384"/>
      <c r="NIK25" s="384"/>
      <c r="NIL25" s="384"/>
      <c r="NIM25" s="384"/>
      <c r="NIN25" s="384"/>
      <c r="NIO25" s="384"/>
      <c r="NIP25" s="384"/>
      <c r="NIQ25" s="384"/>
      <c r="NIR25" s="384"/>
      <c r="NIS25" s="384"/>
      <c r="NIT25" s="384"/>
      <c r="NIU25" s="384"/>
      <c r="NIV25" s="384"/>
      <c r="NIW25" s="384"/>
      <c r="NIX25" s="384"/>
      <c r="NIY25" s="384"/>
      <c r="NIZ25" s="384"/>
      <c r="NJA25" s="384"/>
      <c r="NJB25" s="384"/>
      <c r="NJC25" s="384"/>
      <c r="NJD25" s="384"/>
      <c r="NJE25" s="384"/>
      <c r="NJF25" s="384"/>
      <c r="NJG25" s="384"/>
      <c r="NJH25" s="384"/>
      <c r="NJI25" s="384"/>
      <c r="NJJ25" s="384"/>
      <c r="NJK25" s="384"/>
      <c r="NJL25" s="384"/>
      <c r="NJM25" s="384"/>
      <c r="NJN25" s="384"/>
      <c r="NJO25" s="384"/>
      <c r="NJP25" s="384"/>
      <c r="NJQ25" s="384"/>
      <c r="NJR25" s="384"/>
      <c r="NJS25" s="384"/>
      <c r="NJT25" s="384"/>
      <c r="NJU25" s="384"/>
      <c r="NJV25" s="384"/>
      <c r="NJW25" s="384"/>
      <c r="NJX25" s="384"/>
      <c r="NJY25" s="384"/>
      <c r="NJZ25" s="384"/>
      <c r="NKA25" s="384"/>
      <c r="NKB25" s="384"/>
      <c r="NKC25" s="384"/>
      <c r="NKD25" s="384"/>
      <c r="NKE25" s="384"/>
      <c r="NKF25" s="384"/>
      <c r="NKG25" s="384"/>
      <c r="NKH25" s="384"/>
      <c r="NKI25" s="384"/>
      <c r="NKJ25" s="384"/>
      <c r="NKK25" s="384"/>
      <c r="NKL25" s="384"/>
      <c r="NKM25" s="384"/>
      <c r="NKN25" s="384"/>
      <c r="NKO25" s="384"/>
      <c r="NKP25" s="384"/>
      <c r="NKQ25" s="384"/>
      <c r="NKR25" s="384"/>
      <c r="NKS25" s="384"/>
      <c r="NKT25" s="384"/>
      <c r="NKU25" s="384"/>
      <c r="NKV25" s="384"/>
      <c r="NKW25" s="384"/>
      <c r="NKX25" s="384"/>
      <c r="NKY25" s="384"/>
      <c r="NKZ25" s="384"/>
      <c r="NLA25" s="384"/>
      <c r="NLB25" s="384"/>
      <c r="NLC25" s="384"/>
      <c r="NLD25" s="384"/>
      <c r="NLE25" s="384"/>
      <c r="NLF25" s="384"/>
      <c r="NLG25" s="384"/>
      <c r="NLH25" s="384"/>
      <c r="NLI25" s="384"/>
      <c r="NLJ25" s="384"/>
      <c r="NLK25" s="384"/>
      <c r="NLL25" s="384"/>
      <c r="NLM25" s="384"/>
      <c r="NLN25" s="384"/>
      <c r="NLO25" s="384"/>
      <c r="NLP25" s="384"/>
      <c r="NLQ25" s="384"/>
      <c r="NLR25" s="384"/>
      <c r="NLS25" s="384"/>
      <c r="NLT25" s="384"/>
      <c r="NLU25" s="384"/>
      <c r="NLV25" s="384"/>
      <c r="NLW25" s="384"/>
      <c r="NLX25" s="384"/>
      <c r="NLY25" s="384"/>
      <c r="NLZ25" s="384"/>
      <c r="NMA25" s="384"/>
      <c r="NMB25" s="384"/>
      <c r="NMC25" s="384"/>
      <c r="NMD25" s="384"/>
      <c r="NME25" s="384"/>
      <c r="NMF25" s="384"/>
      <c r="NMG25" s="384"/>
      <c r="NMH25" s="384"/>
      <c r="NMI25" s="384"/>
      <c r="NMJ25" s="384"/>
      <c r="NMK25" s="384"/>
      <c r="NML25" s="384"/>
      <c r="NMM25" s="384"/>
      <c r="NMN25" s="384"/>
      <c r="NMO25" s="384"/>
      <c r="NMP25" s="384"/>
      <c r="NMQ25" s="384"/>
      <c r="NMR25" s="384"/>
      <c r="NMS25" s="384"/>
      <c r="NMT25" s="384"/>
      <c r="NMU25" s="384"/>
      <c r="NMV25" s="384"/>
      <c r="NMW25" s="384"/>
      <c r="NMX25" s="384"/>
      <c r="NMY25" s="384"/>
      <c r="NMZ25" s="384"/>
      <c r="NNA25" s="384"/>
      <c r="NNB25" s="384"/>
      <c r="NNC25" s="384"/>
      <c r="NND25" s="384"/>
      <c r="NNE25" s="384"/>
      <c r="NNF25" s="384"/>
      <c r="NNG25" s="384"/>
      <c r="NNH25" s="384"/>
      <c r="NNI25" s="384"/>
      <c r="NNJ25" s="384"/>
      <c r="NNK25" s="384"/>
      <c r="NNL25" s="384"/>
      <c r="NNM25" s="384"/>
      <c r="NNN25" s="384"/>
      <c r="NNO25" s="384"/>
      <c r="NNP25" s="384"/>
      <c r="NNQ25" s="384"/>
      <c r="NNR25" s="384"/>
      <c r="NNS25" s="384"/>
      <c r="NNT25" s="384"/>
      <c r="NNU25" s="384"/>
      <c r="NNV25" s="384"/>
      <c r="NNW25" s="384"/>
      <c r="NNX25" s="384"/>
      <c r="NNY25" s="384"/>
      <c r="NNZ25" s="384"/>
      <c r="NOA25" s="384"/>
      <c r="NOB25" s="384"/>
      <c r="NOC25" s="384"/>
      <c r="NOD25" s="384"/>
      <c r="NOE25" s="384"/>
      <c r="NOF25" s="384"/>
      <c r="NOG25" s="384"/>
      <c r="NOH25" s="384"/>
      <c r="NOI25" s="384"/>
      <c r="NOJ25" s="384"/>
      <c r="NOK25" s="384"/>
      <c r="NOL25" s="384"/>
      <c r="NOM25" s="384"/>
      <c r="NON25" s="384"/>
      <c r="NOO25" s="384"/>
      <c r="NOP25" s="384"/>
      <c r="NOQ25" s="384"/>
      <c r="NOR25" s="384"/>
      <c r="NOS25" s="384"/>
      <c r="NOT25" s="384"/>
      <c r="NOU25" s="384"/>
      <c r="NOV25" s="384"/>
      <c r="NOW25" s="384"/>
      <c r="NOX25" s="384"/>
      <c r="NOY25" s="384"/>
      <c r="NOZ25" s="384"/>
      <c r="NPA25" s="384"/>
      <c r="NPB25" s="384"/>
      <c r="NPC25" s="384"/>
      <c r="NPD25" s="384"/>
      <c r="NPE25" s="384"/>
      <c r="NPF25" s="384"/>
      <c r="NPG25" s="384"/>
      <c r="NPH25" s="384"/>
      <c r="NPI25" s="384"/>
      <c r="NPJ25" s="384"/>
      <c r="NPK25" s="384"/>
      <c r="NPL25" s="384"/>
      <c r="NPM25" s="384"/>
      <c r="NPN25" s="384"/>
      <c r="NPO25" s="384"/>
      <c r="NPP25" s="384"/>
      <c r="NPQ25" s="384"/>
      <c r="NPR25" s="384"/>
      <c r="NPS25" s="384"/>
      <c r="NPT25" s="384"/>
      <c r="NPU25" s="384"/>
      <c r="NPV25" s="384"/>
      <c r="NPW25" s="384"/>
      <c r="NPX25" s="384"/>
      <c r="NPY25" s="384"/>
      <c r="NPZ25" s="384"/>
      <c r="NQA25" s="384"/>
      <c r="NQB25" s="384"/>
      <c r="NQC25" s="384"/>
      <c r="NQD25" s="384"/>
      <c r="NQE25" s="384"/>
      <c r="NQF25" s="384"/>
      <c r="NQG25" s="384"/>
      <c r="NQH25" s="384"/>
      <c r="NQI25" s="384"/>
      <c r="NQJ25" s="384"/>
      <c r="NQK25" s="384"/>
      <c r="NQL25" s="384"/>
      <c r="NQM25" s="384"/>
      <c r="NQN25" s="384"/>
      <c r="NQO25" s="384"/>
      <c r="NQP25" s="384"/>
      <c r="NQQ25" s="384"/>
      <c r="NQR25" s="384"/>
      <c r="NQS25" s="384"/>
      <c r="NQT25" s="384"/>
      <c r="NQU25" s="384"/>
      <c r="NQV25" s="384"/>
      <c r="NQW25" s="384"/>
      <c r="NQX25" s="384"/>
      <c r="NQY25" s="384"/>
      <c r="NQZ25" s="384"/>
      <c r="NRA25" s="384"/>
      <c r="NRB25" s="384"/>
      <c r="NRC25" s="384"/>
      <c r="NRD25" s="384"/>
      <c r="NRE25" s="384"/>
      <c r="NRF25" s="384"/>
      <c r="NRG25" s="384"/>
      <c r="NRH25" s="384"/>
      <c r="NRI25" s="384"/>
      <c r="NRJ25" s="384"/>
      <c r="NRK25" s="384"/>
      <c r="NRL25" s="384"/>
      <c r="NRM25" s="384"/>
      <c r="NRN25" s="384"/>
      <c r="NRO25" s="384"/>
      <c r="NRP25" s="384"/>
      <c r="NRQ25" s="384"/>
      <c r="NRR25" s="384"/>
      <c r="NRS25" s="384"/>
      <c r="NRT25" s="384"/>
      <c r="NRU25" s="384"/>
      <c r="NRV25" s="384"/>
      <c r="NRW25" s="384"/>
      <c r="NRX25" s="384"/>
      <c r="NRY25" s="384"/>
      <c r="NRZ25" s="384"/>
      <c r="NSA25" s="384"/>
      <c r="NSB25" s="384"/>
      <c r="NSC25" s="384"/>
      <c r="NSD25" s="384"/>
      <c r="NSE25" s="384"/>
      <c r="NSF25" s="384"/>
      <c r="NSG25" s="384"/>
      <c r="NSH25" s="384"/>
      <c r="NSI25" s="384"/>
      <c r="NSJ25" s="384"/>
      <c r="NSK25" s="384"/>
      <c r="NSL25" s="384"/>
      <c r="NSM25" s="384"/>
      <c r="NSN25" s="384"/>
      <c r="NSO25" s="384"/>
      <c r="NSP25" s="384"/>
      <c r="NSQ25" s="384"/>
      <c r="NSR25" s="384"/>
      <c r="NSS25" s="384"/>
      <c r="NST25" s="384"/>
      <c r="NSU25" s="384"/>
      <c r="NSV25" s="384"/>
      <c r="NSW25" s="384"/>
      <c r="NSX25" s="384"/>
      <c r="NSY25" s="384"/>
      <c r="NSZ25" s="384"/>
      <c r="NTA25" s="384"/>
      <c r="NTB25" s="384"/>
      <c r="NTC25" s="384"/>
      <c r="NTD25" s="384"/>
      <c r="NTE25" s="384"/>
      <c r="NTF25" s="384"/>
      <c r="NTG25" s="384"/>
      <c r="NTH25" s="384"/>
      <c r="NTI25" s="384"/>
      <c r="NTJ25" s="384"/>
      <c r="NTK25" s="384"/>
      <c r="NTL25" s="384"/>
      <c r="NTM25" s="384"/>
      <c r="NTN25" s="384"/>
      <c r="NTO25" s="384"/>
      <c r="NTP25" s="384"/>
      <c r="NTQ25" s="384"/>
      <c r="NTR25" s="384"/>
      <c r="NTS25" s="384"/>
      <c r="NTT25" s="384"/>
      <c r="NTU25" s="384"/>
      <c r="NTV25" s="384"/>
      <c r="NTW25" s="384"/>
      <c r="NTX25" s="384"/>
      <c r="NTY25" s="384"/>
      <c r="NTZ25" s="384"/>
      <c r="NUA25" s="384"/>
      <c r="NUB25" s="384"/>
      <c r="NUC25" s="384"/>
      <c r="NUD25" s="384"/>
      <c r="NUE25" s="384"/>
      <c r="NUF25" s="384"/>
      <c r="NUG25" s="384"/>
      <c r="NUH25" s="384"/>
      <c r="NUI25" s="384"/>
      <c r="NUJ25" s="384"/>
      <c r="NUK25" s="384"/>
      <c r="NUL25" s="384"/>
      <c r="NUM25" s="384"/>
      <c r="NUN25" s="384"/>
      <c r="NUO25" s="384"/>
      <c r="NUP25" s="384"/>
      <c r="NUQ25" s="384"/>
      <c r="NUR25" s="384"/>
      <c r="NUS25" s="384"/>
      <c r="NUT25" s="384"/>
      <c r="NUU25" s="384"/>
      <c r="NUV25" s="384"/>
      <c r="NUW25" s="384"/>
      <c r="NUX25" s="384"/>
      <c r="NUY25" s="384"/>
      <c r="NUZ25" s="384"/>
      <c r="NVA25" s="384"/>
      <c r="NVB25" s="384"/>
      <c r="NVC25" s="384"/>
      <c r="NVD25" s="384"/>
      <c r="NVE25" s="384"/>
      <c r="NVF25" s="384"/>
      <c r="NVG25" s="384"/>
      <c r="NVH25" s="384"/>
      <c r="NVI25" s="384"/>
      <c r="NVJ25" s="384"/>
      <c r="NVK25" s="384"/>
      <c r="NVL25" s="384"/>
      <c r="NVM25" s="384"/>
      <c r="NVN25" s="384"/>
      <c r="NVO25" s="384"/>
      <c r="NVP25" s="384"/>
      <c r="NVQ25" s="384"/>
      <c r="NVR25" s="384"/>
      <c r="NVS25" s="384"/>
      <c r="NVT25" s="384"/>
      <c r="NVU25" s="384"/>
      <c r="NVV25" s="384"/>
      <c r="NVW25" s="384"/>
      <c r="NVX25" s="384"/>
      <c r="NVY25" s="384"/>
      <c r="NVZ25" s="384"/>
      <c r="NWA25" s="384"/>
      <c r="NWB25" s="384"/>
      <c r="NWC25" s="384"/>
      <c r="NWD25" s="384"/>
      <c r="NWE25" s="384"/>
      <c r="NWF25" s="384"/>
      <c r="NWG25" s="384"/>
      <c r="NWH25" s="384"/>
      <c r="NWI25" s="384"/>
      <c r="NWJ25" s="384"/>
      <c r="NWK25" s="384"/>
      <c r="NWL25" s="384"/>
      <c r="NWM25" s="384"/>
      <c r="NWN25" s="384"/>
      <c r="NWO25" s="384"/>
      <c r="NWP25" s="384"/>
      <c r="NWQ25" s="384"/>
      <c r="NWR25" s="384"/>
      <c r="NWS25" s="384"/>
      <c r="NWT25" s="384"/>
      <c r="NWU25" s="384"/>
      <c r="NWV25" s="384"/>
      <c r="NWW25" s="384"/>
      <c r="NWX25" s="384"/>
      <c r="NWY25" s="384"/>
      <c r="NWZ25" s="384"/>
      <c r="NXA25" s="384"/>
      <c r="NXB25" s="384"/>
      <c r="NXC25" s="384"/>
      <c r="NXD25" s="384"/>
      <c r="NXE25" s="384"/>
      <c r="NXF25" s="384"/>
      <c r="NXG25" s="384"/>
      <c r="NXH25" s="384"/>
      <c r="NXI25" s="384"/>
      <c r="NXJ25" s="384"/>
      <c r="NXK25" s="384"/>
      <c r="NXL25" s="384"/>
      <c r="NXM25" s="384"/>
      <c r="NXN25" s="384"/>
      <c r="NXO25" s="384"/>
      <c r="NXP25" s="384"/>
      <c r="NXQ25" s="384"/>
      <c r="NXR25" s="384"/>
      <c r="NXS25" s="384"/>
      <c r="NXT25" s="384"/>
      <c r="NXU25" s="384"/>
      <c r="NXV25" s="384"/>
      <c r="NXW25" s="384"/>
      <c r="NXX25" s="384"/>
      <c r="NXY25" s="384"/>
      <c r="NXZ25" s="384"/>
      <c r="NYA25" s="384"/>
      <c r="NYB25" s="384"/>
      <c r="NYC25" s="384"/>
      <c r="NYD25" s="384"/>
      <c r="NYE25" s="384"/>
      <c r="NYF25" s="384"/>
      <c r="NYG25" s="384"/>
      <c r="NYH25" s="384"/>
      <c r="NYI25" s="384"/>
      <c r="NYJ25" s="384"/>
      <c r="NYK25" s="384"/>
      <c r="NYL25" s="384"/>
      <c r="NYM25" s="384"/>
      <c r="NYN25" s="384"/>
      <c r="NYO25" s="384"/>
      <c r="NYP25" s="384"/>
      <c r="NYQ25" s="384"/>
      <c r="NYR25" s="384"/>
      <c r="NYS25" s="384"/>
      <c r="NYT25" s="384"/>
      <c r="NYU25" s="384"/>
      <c r="NYV25" s="384"/>
      <c r="NYW25" s="384"/>
      <c r="NYX25" s="384"/>
      <c r="NYY25" s="384"/>
      <c r="NYZ25" s="384"/>
      <c r="NZA25" s="384"/>
      <c r="NZB25" s="384"/>
      <c r="NZC25" s="384"/>
      <c r="NZD25" s="384"/>
      <c r="NZE25" s="384"/>
      <c r="NZF25" s="384"/>
      <c r="NZG25" s="384"/>
      <c r="NZH25" s="384"/>
      <c r="NZI25" s="384"/>
      <c r="NZJ25" s="384"/>
      <c r="NZK25" s="384"/>
      <c r="NZL25" s="384"/>
      <c r="NZM25" s="384"/>
      <c r="NZN25" s="384"/>
      <c r="NZO25" s="384"/>
      <c r="NZP25" s="384"/>
      <c r="NZQ25" s="384"/>
      <c r="NZR25" s="384"/>
      <c r="NZS25" s="384"/>
      <c r="NZT25" s="384"/>
      <c r="NZU25" s="384"/>
      <c r="NZV25" s="384"/>
      <c r="NZW25" s="384"/>
      <c r="NZX25" s="384"/>
      <c r="NZY25" s="384"/>
      <c r="NZZ25" s="384"/>
      <c r="OAA25" s="384"/>
      <c r="OAB25" s="384"/>
      <c r="OAC25" s="384"/>
      <c r="OAD25" s="384"/>
      <c r="OAE25" s="384"/>
      <c r="OAF25" s="384"/>
      <c r="OAG25" s="384"/>
      <c r="OAH25" s="384"/>
      <c r="OAI25" s="384"/>
      <c r="OAJ25" s="384"/>
      <c r="OAK25" s="384"/>
      <c r="OAL25" s="384"/>
      <c r="OAM25" s="384"/>
      <c r="OAN25" s="384"/>
      <c r="OAO25" s="384"/>
      <c r="OAP25" s="384"/>
      <c r="OAQ25" s="384"/>
      <c r="OAR25" s="384"/>
      <c r="OAS25" s="384"/>
      <c r="OAT25" s="384"/>
      <c r="OAU25" s="384"/>
      <c r="OAV25" s="384"/>
      <c r="OAW25" s="384"/>
      <c r="OAX25" s="384"/>
      <c r="OAY25" s="384"/>
      <c r="OAZ25" s="384"/>
      <c r="OBA25" s="384"/>
      <c r="OBB25" s="384"/>
      <c r="OBC25" s="384"/>
      <c r="OBD25" s="384"/>
      <c r="OBE25" s="384"/>
      <c r="OBF25" s="384"/>
      <c r="OBG25" s="384"/>
      <c r="OBH25" s="384"/>
      <c r="OBI25" s="384"/>
      <c r="OBJ25" s="384"/>
      <c r="OBK25" s="384"/>
      <c r="OBL25" s="384"/>
      <c r="OBM25" s="384"/>
      <c r="OBN25" s="384"/>
      <c r="OBO25" s="384"/>
      <c r="OBP25" s="384"/>
      <c r="OBQ25" s="384"/>
      <c r="OBR25" s="384"/>
      <c r="OBS25" s="384"/>
      <c r="OBT25" s="384"/>
      <c r="OBU25" s="384"/>
      <c r="OBV25" s="384"/>
      <c r="OBW25" s="384"/>
      <c r="OBX25" s="384"/>
      <c r="OBY25" s="384"/>
      <c r="OBZ25" s="384"/>
      <c r="OCA25" s="384"/>
      <c r="OCB25" s="384"/>
      <c r="OCC25" s="384"/>
      <c r="OCD25" s="384"/>
      <c r="OCE25" s="384"/>
      <c r="OCF25" s="384"/>
      <c r="OCG25" s="384"/>
      <c r="OCH25" s="384"/>
      <c r="OCI25" s="384"/>
      <c r="OCJ25" s="384"/>
      <c r="OCK25" s="384"/>
      <c r="OCL25" s="384"/>
      <c r="OCM25" s="384"/>
      <c r="OCN25" s="384"/>
      <c r="OCO25" s="384"/>
      <c r="OCP25" s="384"/>
      <c r="OCQ25" s="384"/>
      <c r="OCR25" s="384"/>
      <c r="OCS25" s="384"/>
      <c r="OCT25" s="384"/>
      <c r="OCU25" s="384"/>
      <c r="OCV25" s="384"/>
      <c r="OCW25" s="384"/>
      <c r="OCX25" s="384"/>
      <c r="OCY25" s="384"/>
      <c r="OCZ25" s="384"/>
      <c r="ODA25" s="384"/>
      <c r="ODB25" s="384"/>
      <c r="ODC25" s="384"/>
      <c r="ODD25" s="384"/>
      <c r="ODE25" s="384"/>
      <c r="ODF25" s="384"/>
      <c r="ODG25" s="384"/>
      <c r="ODH25" s="384"/>
      <c r="ODI25" s="384"/>
      <c r="ODJ25" s="384"/>
      <c r="ODK25" s="384"/>
      <c r="ODL25" s="384"/>
      <c r="ODM25" s="384"/>
      <c r="ODN25" s="384"/>
      <c r="ODO25" s="384"/>
      <c r="ODP25" s="384"/>
      <c r="ODQ25" s="384"/>
      <c r="ODR25" s="384"/>
      <c r="ODS25" s="384"/>
      <c r="ODT25" s="384"/>
      <c r="ODU25" s="384"/>
      <c r="ODV25" s="384"/>
      <c r="ODW25" s="384"/>
      <c r="ODX25" s="384"/>
      <c r="ODY25" s="384"/>
      <c r="ODZ25" s="384"/>
      <c r="OEA25" s="384"/>
      <c r="OEB25" s="384"/>
      <c r="OEC25" s="384"/>
      <c r="OED25" s="384"/>
      <c r="OEE25" s="384"/>
      <c r="OEF25" s="384"/>
      <c r="OEG25" s="384"/>
      <c r="OEH25" s="384"/>
      <c r="OEI25" s="384"/>
      <c r="OEJ25" s="384"/>
      <c r="OEK25" s="384"/>
      <c r="OEL25" s="384"/>
      <c r="OEM25" s="384"/>
      <c r="OEN25" s="384"/>
      <c r="OEO25" s="384"/>
      <c r="OEP25" s="384"/>
      <c r="OEQ25" s="384"/>
      <c r="OER25" s="384"/>
      <c r="OES25" s="384"/>
      <c r="OET25" s="384"/>
      <c r="OEU25" s="384"/>
      <c r="OEV25" s="384"/>
      <c r="OEW25" s="384"/>
      <c r="OEX25" s="384"/>
      <c r="OEY25" s="384"/>
      <c r="OEZ25" s="384"/>
      <c r="OFA25" s="384"/>
      <c r="OFB25" s="384"/>
      <c r="OFC25" s="384"/>
      <c r="OFD25" s="384"/>
      <c r="OFE25" s="384"/>
      <c r="OFF25" s="384"/>
      <c r="OFG25" s="384"/>
      <c r="OFH25" s="384"/>
      <c r="OFI25" s="384"/>
      <c r="OFJ25" s="384"/>
      <c r="OFK25" s="384"/>
      <c r="OFL25" s="384"/>
      <c r="OFM25" s="384"/>
      <c r="OFN25" s="384"/>
      <c r="OFO25" s="384"/>
      <c r="OFP25" s="384"/>
      <c r="OFQ25" s="384"/>
      <c r="OFR25" s="384"/>
      <c r="OFS25" s="384"/>
      <c r="OFT25" s="384"/>
      <c r="OFU25" s="384"/>
      <c r="OFV25" s="384"/>
      <c r="OFW25" s="384"/>
      <c r="OFX25" s="384"/>
      <c r="OFY25" s="384"/>
      <c r="OFZ25" s="384"/>
      <c r="OGA25" s="384"/>
      <c r="OGB25" s="384"/>
      <c r="OGC25" s="384"/>
      <c r="OGD25" s="384"/>
      <c r="OGE25" s="384"/>
      <c r="OGF25" s="384"/>
      <c r="OGG25" s="384"/>
      <c r="OGH25" s="384"/>
      <c r="OGI25" s="384"/>
      <c r="OGJ25" s="384"/>
      <c r="OGK25" s="384"/>
      <c r="OGL25" s="384"/>
      <c r="OGM25" s="384"/>
      <c r="OGN25" s="384"/>
      <c r="OGO25" s="384"/>
      <c r="OGP25" s="384"/>
      <c r="OGQ25" s="384"/>
      <c r="OGR25" s="384"/>
      <c r="OGS25" s="384"/>
      <c r="OGT25" s="384"/>
      <c r="OGU25" s="384"/>
      <c r="OGV25" s="384"/>
      <c r="OGW25" s="384"/>
      <c r="OGX25" s="384"/>
      <c r="OGY25" s="384"/>
      <c r="OGZ25" s="384"/>
      <c r="OHA25" s="384"/>
      <c r="OHB25" s="384"/>
      <c r="OHC25" s="384"/>
      <c r="OHD25" s="384"/>
      <c r="OHE25" s="384"/>
      <c r="OHF25" s="384"/>
      <c r="OHG25" s="384"/>
      <c r="OHH25" s="384"/>
      <c r="OHI25" s="384"/>
      <c r="OHJ25" s="384"/>
      <c r="OHK25" s="384"/>
      <c r="OHL25" s="384"/>
      <c r="OHM25" s="384"/>
      <c r="OHN25" s="384"/>
      <c r="OHO25" s="384"/>
      <c r="OHP25" s="384"/>
      <c r="OHQ25" s="384"/>
      <c r="OHR25" s="384"/>
      <c r="OHS25" s="384"/>
      <c r="OHT25" s="384"/>
      <c r="OHU25" s="384"/>
      <c r="OHV25" s="384"/>
      <c r="OHW25" s="384"/>
      <c r="OHX25" s="384"/>
      <c r="OHY25" s="384"/>
      <c r="OHZ25" s="384"/>
      <c r="OIA25" s="384"/>
      <c r="OIB25" s="384"/>
      <c r="OIC25" s="384"/>
      <c r="OID25" s="384"/>
      <c r="OIE25" s="384"/>
      <c r="OIF25" s="384"/>
      <c r="OIG25" s="384"/>
      <c r="OIH25" s="384"/>
      <c r="OII25" s="384"/>
      <c r="OIJ25" s="384"/>
      <c r="OIK25" s="384"/>
      <c r="OIL25" s="384"/>
      <c r="OIM25" s="384"/>
      <c r="OIN25" s="384"/>
      <c r="OIO25" s="384"/>
      <c r="OIP25" s="384"/>
      <c r="OIQ25" s="384"/>
      <c r="OIR25" s="384"/>
      <c r="OIS25" s="384"/>
      <c r="OIT25" s="384"/>
      <c r="OIU25" s="384"/>
      <c r="OIV25" s="384"/>
      <c r="OIW25" s="384"/>
      <c r="OIX25" s="384"/>
      <c r="OIY25" s="384"/>
      <c r="OIZ25" s="384"/>
      <c r="OJA25" s="384"/>
      <c r="OJB25" s="384"/>
      <c r="OJC25" s="384"/>
      <c r="OJD25" s="384"/>
      <c r="OJE25" s="384"/>
      <c r="OJF25" s="384"/>
      <c r="OJG25" s="384"/>
      <c r="OJH25" s="384"/>
      <c r="OJI25" s="384"/>
      <c r="OJJ25" s="384"/>
      <c r="OJK25" s="384"/>
      <c r="OJL25" s="384"/>
      <c r="OJM25" s="384"/>
      <c r="OJN25" s="384"/>
      <c r="OJO25" s="384"/>
      <c r="OJP25" s="384"/>
      <c r="OJQ25" s="384"/>
      <c r="OJR25" s="384"/>
      <c r="OJS25" s="384"/>
      <c r="OJT25" s="384"/>
      <c r="OJU25" s="384"/>
      <c r="OJV25" s="384"/>
      <c r="OJW25" s="384"/>
      <c r="OJX25" s="384"/>
      <c r="OJY25" s="384"/>
      <c r="OJZ25" s="384"/>
      <c r="OKA25" s="384"/>
      <c r="OKB25" s="384"/>
      <c r="OKC25" s="384"/>
      <c r="OKD25" s="384"/>
      <c r="OKE25" s="384"/>
      <c r="OKF25" s="384"/>
      <c r="OKG25" s="384"/>
      <c r="OKH25" s="384"/>
      <c r="OKI25" s="384"/>
      <c r="OKJ25" s="384"/>
      <c r="OKK25" s="384"/>
      <c r="OKL25" s="384"/>
      <c r="OKM25" s="384"/>
      <c r="OKN25" s="384"/>
      <c r="OKO25" s="384"/>
      <c r="OKP25" s="384"/>
      <c r="OKQ25" s="384"/>
      <c r="OKR25" s="384"/>
      <c r="OKS25" s="384"/>
      <c r="OKT25" s="384"/>
      <c r="OKU25" s="384"/>
      <c r="OKV25" s="384"/>
      <c r="OKW25" s="384"/>
      <c r="OKX25" s="384"/>
      <c r="OKY25" s="384"/>
      <c r="OKZ25" s="384"/>
      <c r="OLA25" s="384"/>
      <c r="OLB25" s="384"/>
      <c r="OLC25" s="384"/>
      <c r="OLD25" s="384"/>
      <c r="OLE25" s="384"/>
      <c r="OLF25" s="384"/>
      <c r="OLG25" s="384"/>
      <c r="OLH25" s="384"/>
      <c r="OLI25" s="384"/>
      <c r="OLJ25" s="384"/>
      <c r="OLK25" s="384"/>
      <c r="OLL25" s="384"/>
      <c r="OLM25" s="384"/>
      <c r="OLN25" s="384"/>
      <c r="OLO25" s="384"/>
      <c r="OLP25" s="384"/>
      <c r="OLQ25" s="384"/>
      <c r="OLR25" s="384"/>
      <c r="OLS25" s="384"/>
      <c r="OLT25" s="384"/>
      <c r="OLU25" s="384"/>
      <c r="OLV25" s="384"/>
      <c r="OLW25" s="384"/>
      <c r="OLX25" s="384"/>
      <c r="OLY25" s="384"/>
      <c r="OLZ25" s="384"/>
      <c r="OMA25" s="384"/>
      <c r="OMB25" s="384"/>
      <c r="OMC25" s="384"/>
      <c r="OMD25" s="384"/>
      <c r="OME25" s="384"/>
      <c r="OMF25" s="384"/>
      <c r="OMG25" s="384"/>
      <c r="OMH25" s="384"/>
      <c r="OMI25" s="384"/>
      <c r="OMJ25" s="384"/>
      <c r="OMK25" s="384"/>
      <c r="OML25" s="384"/>
      <c r="OMM25" s="384"/>
      <c r="OMN25" s="384"/>
      <c r="OMO25" s="384"/>
      <c r="OMP25" s="384"/>
      <c r="OMQ25" s="384"/>
      <c r="OMR25" s="384"/>
      <c r="OMS25" s="384"/>
      <c r="OMT25" s="384"/>
      <c r="OMU25" s="384"/>
      <c r="OMV25" s="384"/>
      <c r="OMW25" s="384"/>
      <c r="OMX25" s="384"/>
      <c r="OMY25" s="384"/>
      <c r="OMZ25" s="384"/>
      <c r="ONA25" s="384"/>
      <c r="ONB25" s="384"/>
      <c r="ONC25" s="384"/>
      <c r="OND25" s="384"/>
      <c r="ONE25" s="384"/>
      <c r="ONF25" s="384"/>
      <c r="ONG25" s="384"/>
      <c r="ONH25" s="384"/>
      <c r="ONI25" s="384"/>
      <c r="ONJ25" s="384"/>
      <c r="ONK25" s="384"/>
      <c r="ONL25" s="384"/>
      <c r="ONM25" s="384"/>
      <c r="ONN25" s="384"/>
      <c r="ONO25" s="384"/>
      <c r="ONP25" s="384"/>
      <c r="ONQ25" s="384"/>
      <c r="ONR25" s="384"/>
      <c r="ONS25" s="384"/>
      <c r="ONT25" s="384"/>
      <c r="ONU25" s="384"/>
      <c r="ONV25" s="384"/>
      <c r="ONW25" s="384"/>
      <c r="ONX25" s="384"/>
      <c r="ONY25" s="384"/>
      <c r="ONZ25" s="384"/>
      <c r="OOA25" s="384"/>
      <c r="OOB25" s="384"/>
      <c r="OOC25" s="384"/>
      <c r="OOD25" s="384"/>
      <c r="OOE25" s="384"/>
      <c r="OOF25" s="384"/>
      <c r="OOG25" s="384"/>
      <c r="OOH25" s="384"/>
      <c r="OOI25" s="384"/>
      <c r="OOJ25" s="384"/>
      <c r="OOK25" s="384"/>
      <c r="OOL25" s="384"/>
      <c r="OOM25" s="384"/>
      <c r="OON25" s="384"/>
      <c r="OOO25" s="384"/>
      <c r="OOP25" s="384"/>
      <c r="OOQ25" s="384"/>
      <c r="OOR25" s="384"/>
      <c r="OOS25" s="384"/>
      <c r="OOT25" s="384"/>
      <c r="OOU25" s="384"/>
      <c r="OOV25" s="384"/>
      <c r="OOW25" s="384"/>
      <c r="OOX25" s="384"/>
      <c r="OOY25" s="384"/>
      <c r="OOZ25" s="384"/>
      <c r="OPA25" s="384"/>
      <c r="OPB25" s="384"/>
      <c r="OPC25" s="384"/>
      <c r="OPD25" s="384"/>
      <c r="OPE25" s="384"/>
      <c r="OPF25" s="384"/>
      <c r="OPG25" s="384"/>
      <c r="OPH25" s="384"/>
      <c r="OPI25" s="384"/>
      <c r="OPJ25" s="384"/>
      <c r="OPK25" s="384"/>
      <c r="OPL25" s="384"/>
      <c r="OPM25" s="384"/>
      <c r="OPN25" s="384"/>
      <c r="OPO25" s="384"/>
      <c r="OPP25" s="384"/>
      <c r="OPQ25" s="384"/>
      <c r="OPR25" s="384"/>
      <c r="OPS25" s="384"/>
      <c r="OPT25" s="384"/>
      <c r="OPU25" s="384"/>
      <c r="OPV25" s="384"/>
      <c r="OPW25" s="384"/>
      <c r="OPX25" s="384"/>
      <c r="OPY25" s="384"/>
      <c r="OPZ25" s="384"/>
      <c r="OQA25" s="384"/>
      <c r="OQB25" s="384"/>
      <c r="OQC25" s="384"/>
      <c r="OQD25" s="384"/>
      <c r="OQE25" s="384"/>
      <c r="OQF25" s="384"/>
      <c r="OQG25" s="384"/>
      <c r="OQH25" s="384"/>
      <c r="OQI25" s="384"/>
      <c r="OQJ25" s="384"/>
      <c r="OQK25" s="384"/>
      <c r="OQL25" s="384"/>
      <c r="OQM25" s="384"/>
      <c r="OQN25" s="384"/>
      <c r="OQO25" s="384"/>
      <c r="OQP25" s="384"/>
      <c r="OQQ25" s="384"/>
      <c r="OQR25" s="384"/>
      <c r="OQS25" s="384"/>
      <c r="OQT25" s="384"/>
      <c r="OQU25" s="384"/>
      <c r="OQV25" s="384"/>
      <c r="OQW25" s="384"/>
      <c r="OQX25" s="384"/>
      <c r="OQY25" s="384"/>
      <c r="OQZ25" s="384"/>
      <c r="ORA25" s="384"/>
      <c r="ORB25" s="384"/>
      <c r="ORC25" s="384"/>
      <c r="ORD25" s="384"/>
      <c r="ORE25" s="384"/>
      <c r="ORF25" s="384"/>
      <c r="ORG25" s="384"/>
      <c r="ORH25" s="384"/>
      <c r="ORI25" s="384"/>
      <c r="ORJ25" s="384"/>
      <c r="ORK25" s="384"/>
      <c r="ORL25" s="384"/>
      <c r="ORM25" s="384"/>
      <c r="ORN25" s="384"/>
      <c r="ORO25" s="384"/>
      <c r="ORP25" s="384"/>
      <c r="ORQ25" s="384"/>
      <c r="ORR25" s="384"/>
      <c r="ORS25" s="384"/>
      <c r="ORT25" s="384"/>
      <c r="ORU25" s="384"/>
      <c r="ORV25" s="384"/>
      <c r="ORW25" s="384"/>
      <c r="ORX25" s="384"/>
      <c r="ORY25" s="384"/>
      <c r="ORZ25" s="384"/>
      <c r="OSA25" s="384"/>
      <c r="OSB25" s="384"/>
      <c r="OSC25" s="384"/>
      <c r="OSD25" s="384"/>
      <c r="OSE25" s="384"/>
      <c r="OSF25" s="384"/>
      <c r="OSG25" s="384"/>
      <c r="OSH25" s="384"/>
      <c r="OSI25" s="384"/>
      <c r="OSJ25" s="384"/>
      <c r="OSK25" s="384"/>
      <c r="OSL25" s="384"/>
      <c r="OSM25" s="384"/>
      <c r="OSN25" s="384"/>
      <c r="OSO25" s="384"/>
      <c r="OSP25" s="384"/>
      <c r="OSQ25" s="384"/>
      <c r="OSR25" s="384"/>
      <c r="OSS25" s="384"/>
      <c r="OST25" s="384"/>
      <c r="OSU25" s="384"/>
      <c r="OSV25" s="384"/>
      <c r="OSW25" s="384"/>
      <c r="OSX25" s="384"/>
      <c r="OSY25" s="384"/>
      <c r="OSZ25" s="384"/>
      <c r="OTA25" s="384"/>
      <c r="OTB25" s="384"/>
      <c r="OTC25" s="384"/>
      <c r="OTD25" s="384"/>
      <c r="OTE25" s="384"/>
      <c r="OTF25" s="384"/>
      <c r="OTG25" s="384"/>
      <c r="OTH25" s="384"/>
      <c r="OTI25" s="384"/>
      <c r="OTJ25" s="384"/>
      <c r="OTK25" s="384"/>
      <c r="OTL25" s="384"/>
      <c r="OTM25" s="384"/>
      <c r="OTN25" s="384"/>
      <c r="OTO25" s="384"/>
      <c r="OTP25" s="384"/>
      <c r="OTQ25" s="384"/>
      <c r="OTR25" s="384"/>
      <c r="OTS25" s="384"/>
      <c r="OTT25" s="384"/>
      <c r="OTU25" s="384"/>
      <c r="OTV25" s="384"/>
      <c r="OTW25" s="384"/>
      <c r="OTX25" s="384"/>
      <c r="OTY25" s="384"/>
      <c r="OTZ25" s="384"/>
      <c r="OUA25" s="384"/>
      <c r="OUB25" s="384"/>
      <c r="OUC25" s="384"/>
      <c r="OUD25" s="384"/>
      <c r="OUE25" s="384"/>
      <c r="OUF25" s="384"/>
      <c r="OUG25" s="384"/>
      <c r="OUH25" s="384"/>
      <c r="OUI25" s="384"/>
      <c r="OUJ25" s="384"/>
      <c r="OUK25" s="384"/>
      <c r="OUL25" s="384"/>
      <c r="OUM25" s="384"/>
      <c r="OUN25" s="384"/>
      <c r="OUO25" s="384"/>
      <c r="OUP25" s="384"/>
      <c r="OUQ25" s="384"/>
      <c r="OUR25" s="384"/>
      <c r="OUS25" s="384"/>
      <c r="OUT25" s="384"/>
      <c r="OUU25" s="384"/>
      <c r="OUV25" s="384"/>
      <c r="OUW25" s="384"/>
      <c r="OUX25" s="384"/>
      <c r="OUY25" s="384"/>
      <c r="OUZ25" s="384"/>
      <c r="OVA25" s="384"/>
      <c r="OVB25" s="384"/>
      <c r="OVC25" s="384"/>
      <c r="OVD25" s="384"/>
      <c r="OVE25" s="384"/>
      <c r="OVF25" s="384"/>
      <c r="OVG25" s="384"/>
      <c r="OVH25" s="384"/>
      <c r="OVI25" s="384"/>
      <c r="OVJ25" s="384"/>
      <c r="OVK25" s="384"/>
      <c r="OVL25" s="384"/>
      <c r="OVM25" s="384"/>
      <c r="OVN25" s="384"/>
      <c r="OVO25" s="384"/>
      <c r="OVP25" s="384"/>
      <c r="OVQ25" s="384"/>
      <c r="OVR25" s="384"/>
      <c r="OVS25" s="384"/>
      <c r="OVT25" s="384"/>
      <c r="OVU25" s="384"/>
      <c r="OVV25" s="384"/>
      <c r="OVW25" s="384"/>
      <c r="OVX25" s="384"/>
      <c r="OVY25" s="384"/>
      <c r="OVZ25" s="384"/>
      <c r="OWA25" s="384"/>
      <c r="OWB25" s="384"/>
      <c r="OWC25" s="384"/>
      <c r="OWD25" s="384"/>
      <c r="OWE25" s="384"/>
      <c r="OWF25" s="384"/>
      <c r="OWG25" s="384"/>
      <c r="OWH25" s="384"/>
      <c r="OWI25" s="384"/>
      <c r="OWJ25" s="384"/>
      <c r="OWK25" s="384"/>
      <c r="OWL25" s="384"/>
      <c r="OWM25" s="384"/>
      <c r="OWN25" s="384"/>
      <c r="OWO25" s="384"/>
      <c r="OWP25" s="384"/>
      <c r="OWQ25" s="384"/>
      <c r="OWR25" s="384"/>
      <c r="OWS25" s="384"/>
      <c r="OWT25" s="384"/>
      <c r="OWU25" s="384"/>
      <c r="OWV25" s="384"/>
      <c r="OWW25" s="384"/>
      <c r="OWX25" s="384"/>
      <c r="OWY25" s="384"/>
      <c r="OWZ25" s="384"/>
      <c r="OXA25" s="384"/>
      <c r="OXB25" s="384"/>
      <c r="OXC25" s="384"/>
      <c r="OXD25" s="384"/>
      <c r="OXE25" s="384"/>
      <c r="OXF25" s="384"/>
      <c r="OXG25" s="384"/>
      <c r="OXH25" s="384"/>
      <c r="OXI25" s="384"/>
      <c r="OXJ25" s="384"/>
      <c r="OXK25" s="384"/>
      <c r="OXL25" s="384"/>
      <c r="OXM25" s="384"/>
      <c r="OXN25" s="384"/>
      <c r="OXO25" s="384"/>
      <c r="OXP25" s="384"/>
      <c r="OXQ25" s="384"/>
      <c r="OXR25" s="384"/>
      <c r="OXS25" s="384"/>
      <c r="OXT25" s="384"/>
      <c r="OXU25" s="384"/>
      <c r="OXV25" s="384"/>
      <c r="OXW25" s="384"/>
      <c r="OXX25" s="384"/>
      <c r="OXY25" s="384"/>
      <c r="OXZ25" s="384"/>
      <c r="OYA25" s="384"/>
      <c r="OYB25" s="384"/>
      <c r="OYC25" s="384"/>
      <c r="OYD25" s="384"/>
      <c r="OYE25" s="384"/>
      <c r="OYF25" s="384"/>
      <c r="OYG25" s="384"/>
      <c r="OYH25" s="384"/>
      <c r="OYI25" s="384"/>
      <c r="OYJ25" s="384"/>
      <c r="OYK25" s="384"/>
      <c r="OYL25" s="384"/>
      <c r="OYM25" s="384"/>
      <c r="OYN25" s="384"/>
      <c r="OYO25" s="384"/>
      <c r="OYP25" s="384"/>
      <c r="OYQ25" s="384"/>
      <c r="OYR25" s="384"/>
      <c r="OYS25" s="384"/>
      <c r="OYT25" s="384"/>
      <c r="OYU25" s="384"/>
      <c r="OYV25" s="384"/>
      <c r="OYW25" s="384"/>
      <c r="OYX25" s="384"/>
      <c r="OYY25" s="384"/>
      <c r="OYZ25" s="384"/>
      <c r="OZA25" s="384"/>
      <c r="OZB25" s="384"/>
      <c r="OZC25" s="384"/>
      <c r="OZD25" s="384"/>
      <c r="OZE25" s="384"/>
      <c r="OZF25" s="384"/>
      <c r="OZG25" s="384"/>
      <c r="OZH25" s="384"/>
      <c r="OZI25" s="384"/>
      <c r="OZJ25" s="384"/>
      <c r="OZK25" s="384"/>
      <c r="OZL25" s="384"/>
      <c r="OZM25" s="384"/>
      <c r="OZN25" s="384"/>
      <c r="OZO25" s="384"/>
      <c r="OZP25" s="384"/>
      <c r="OZQ25" s="384"/>
      <c r="OZR25" s="384"/>
      <c r="OZS25" s="384"/>
      <c r="OZT25" s="384"/>
      <c r="OZU25" s="384"/>
      <c r="OZV25" s="384"/>
      <c r="OZW25" s="384"/>
      <c r="OZX25" s="384"/>
      <c r="OZY25" s="384"/>
      <c r="OZZ25" s="384"/>
      <c r="PAA25" s="384"/>
      <c r="PAB25" s="384"/>
      <c r="PAC25" s="384"/>
      <c r="PAD25" s="384"/>
      <c r="PAE25" s="384"/>
      <c r="PAF25" s="384"/>
      <c r="PAG25" s="384"/>
      <c r="PAH25" s="384"/>
      <c r="PAI25" s="384"/>
      <c r="PAJ25" s="384"/>
      <c r="PAK25" s="384"/>
      <c r="PAL25" s="384"/>
      <c r="PAM25" s="384"/>
      <c r="PAN25" s="384"/>
      <c r="PAO25" s="384"/>
      <c r="PAP25" s="384"/>
      <c r="PAQ25" s="384"/>
      <c r="PAR25" s="384"/>
      <c r="PAS25" s="384"/>
      <c r="PAT25" s="384"/>
      <c r="PAU25" s="384"/>
      <c r="PAV25" s="384"/>
      <c r="PAW25" s="384"/>
      <c r="PAX25" s="384"/>
      <c r="PAY25" s="384"/>
      <c r="PAZ25" s="384"/>
      <c r="PBA25" s="384"/>
      <c r="PBB25" s="384"/>
      <c r="PBC25" s="384"/>
      <c r="PBD25" s="384"/>
      <c r="PBE25" s="384"/>
      <c r="PBF25" s="384"/>
      <c r="PBG25" s="384"/>
      <c r="PBH25" s="384"/>
      <c r="PBI25" s="384"/>
      <c r="PBJ25" s="384"/>
      <c r="PBK25" s="384"/>
      <c r="PBL25" s="384"/>
      <c r="PBM25" s="384"/>
      <c r="PBN25" s="384"/>
      <c r="PBO25" s="384"/>
      <c r="PBP25" s="384"/>
      <c r="PBQ25" s="384"/>
      <c r="PBR25" s="384"/>
      <c r="PBS25" s="384"/>
      <c r="PBT25" s="384"/>
      <c r="PBU25" s="384"/>
      <c r="PBV25" s="384"/>
      <c r="PBW25" s="384"/>
      <c r="PBX25" s="384"/>
      <c r="PBY25" s="384"/>
      <c r="PBZ25" s="384"/>
      <c r="PCA25" s="384"/>
      <c r="PCB25" s="384"/>
      <c r="PCC25" s="384"/>
      <c r="PCD25" s="384"/>
      <c r="PCE25" s="384"/>
      <c r="PCF25" s="384"/>
      <c r="PCG25" s="384"/>
      <c r="PCH25" s="384"/>
      <c r="PCI25" s="384"/>
      <c r="PCJ25" s="384"/>
      <c r="PCK25" s="384"/>
      <c r="PCL25" s="384"/>
      <c r="PCM25" s="384"/>
      <c r="PCN25" s="384"/>
      <c r="PCO25" s="384"/>
      <c r="PCP25" s="384"/>
      <c r="PCQ25" s="384"/>
      <c r="PCR25" s="384"/>
      <c r="PCS25" s="384"/>
      <c r="PCT25" s="384"/>
      <c r="PCU25" s="384"/>
      <c r="PCV25" s="384"/>
      <c r="PCW25" s="384"/>
      <c r="PCX25" s="384"/>
      <c r="PCY25" s="384"/>
      <c r="PCZ25" s="384"/>
      <c r="PDA25" s="384"/>
      <c r="PDB25" s="384"/>
      <c r="PDC25" s="384"/>
      <c r="PDD25" s="384"/>
      <c r="PDE25" s="384"/>
      <c r="PDF25" s="384"/>
      <c r="PDG25" s="384"/>
      <c r="PDH25" s="384"/>
      <c r="PDI25" s="384"/>
      <c r="PDJ25" s="384"/>
      <c r="PDK25" s="384"/>
      <c r="PDL25" s="384"/>
      <c r="PDM25" s="384"/>
      <c r="PDN25" s="384"/>
      <c r="PDO25" s="384"/>
      <c r="PDP25" s="384"/>
      <c r="PDQ25" s="384"/>
      <c r="PDR25" s="384"/>
      <c r="PDS25" s="384"/>
      <c r="PDT25" s="384"/>
      <c r="PDU25" s="384"/>
      <c r="PDV25" s="384"/>
      <c r="PDW25" s="384"/>
      <c r="PDX25" s="384"/>
      <c r="PDY25" s="384"/>
      <c r="PDZ25" s="384"/>
      <c r="PEA25" s="384"/>
      <c r="PEB25" s="384"/>
      <c r="PEC25" s="384"/>
      <c r="PED25" s="384"/>
      <c r="PEE25" s="384"/>
      <c r="PEF25" s="384"/>
      <c r="PEG25" s="384"/>
      <c r="PEH25" s="384"/>
      <c r="PEI25" s="384"/>
      <c r="PEJ25" s="384"/>
      <c r="PEK25" s="384"/>
      <c r="PEL25" s="384"/>
      <c r="PEM25" s="384"/>
      <c r="PEN25" s="384"/>
      <c r="PEO25" s="384"/>
      <c r="PEP25" s="384"/>
      <c r="PEQ25" s="384"/>
      <c r="PER25" s="384"/>
      <c r="PES25" s="384"/>
      <c r="PET25" s="384"/>
      <c r="PEU25" s="384"/>
      <c r="PEV25" s="384"/>
      <c r="PEW25" s="384"/>
      <c r="PEX25" s="384"/>
      <c r="PEY25" s="384"/>
      <c r="PEZ25" s="384"/>
      <c r="PFA25" s="384"/>
      <c r="PFB25" s="384"/>
      <c r="PFC25" s="384"/>
      <c r="PFD25" s="384"/>
      <c r="PFE25" s="384"/>
      <c r="PFF25" s="384"/>
      <c r="PFG25" s="384"/>
      <c r="PFH25" s="384"/>
      <c r="PFI25" s="384"/>
      <c r="PFJ25" s="384"/>
      <c r="PFK25" s="384"/>
      <c r="PFL25" s="384"/>
      <c r="PFM25" s="384"/>
      <c r="PFN25" s="384"/>
      <c r="PFO25" s="384"/>
      <c r="PFP25" s="384"/>
      <c r="PFQ25" s="384"/>
      <c r="PFR25" s="384"/>
      <c r="PFS25" s="384"/>
      <c r="PFT25" s="384"/>
      <c r="PFU25" s="384"/>
      <c r="PFV25" s="384"/>
      <c r="PFW25" s="384"/>
      <c r="PFX25" s="384"/>
      <c r="PFY25" s="384"/>
      <c r="PFZ25" s="384"/>
      <c r="PGA25" s="384"/>
      <c r="PGB25" s="384"/>
      <c r="PGC25" s="384"/>
      <c r="PGD25" s="384"/>
      <c r="PGE25" s="384"/>
      <c r="PGF25" s="384"/>
      <c r="PGG25" s="384"/>
      <c r="PGH25" s="384"/>
      <c r="PGI25" s="384"/>
      <c r="PGJ25" s="384"/>
      <c r="PGK25" s="384"/>
      <c r="PGL25" s="384"/>
      <c r="PGM25" s="384"/>
      <c r="PGN25" s="384"/>
      <c r="PGO25" s="384"/>
      <c r="PGP25" s="384"/>
      <c r="PGQ25" s="384"/>
      <c r="PGR25" s="384"/>
      <c r="PGS25" s="384"/>
      <c r="PGT25" s="384"/>
      <c r="PGU25" s="384"/>
      <c r="PGV25" s="384"/>
      <c r="PGW25" s="384"/>
      <c r="PGX25" s="384"/>
      <c r="PGY25" s="384"/>
      <c r="PGZ25" s="384"/>
      <c r="PHA25" s="384"/>
      <c r="PHB25" s="384"/>
      <c r="PHC25" s="384"/>
      <c r="PHD25" s="384"/>
      <c r="PHE25" s="384"/>
      <c r="PHF25" s="384"/>
      <c r="PHG25" s="384"/>
      <c r="PHH25" s="384"/>
      <c r="PHI25" s="384"/>
      <c r="PHJ25" s="384"/>
      <c r="PHK25" s="384"/>
      <c r="PHL25" s="384"/>
      <c r="PHM25" s="384"/>
      <c r="PHN25" s="384"/>
      <c r="PHO25" s="384"/>
      <c r="PHP25" s="384"/>
      <c r="PHQ25" s="384"/>
      <c r="PHR25" s="384"/>
      <c r="PHS25" s="384"/>
      <c r="PHT25" s="384"/>
      <c r="PHU25" s="384"/>
      <c r="PHV25" s="384"/>
      <c r="PHW25" s="384"/>
      <c r="PHX25" s="384"/>
      <c r="PHY25" s="384"/>
      <c r="PHZ25" s="384"/>
      <c r="PIA25" s="384"/>
      <c r="PIB25" s="384"/>
      <c r="PIC25" s="384"/>
      <c r="PID25" s="384"/>
      <c r="PIE25" s="384"/>
      <c r="PIF25" s="384"/>
      <c r="PIG25" s="384"/>
      <c r="PIH25" s="384"/>
      <c r="PII25" s="384"/>
      <c r="PIJ25" s="384"/>
      <c r="PIK25" s="384"/>
      <c r="PIL25" s="384"/>
      <c r="PIM25" s="384"/>
      <c r="PIN25" s="384"/>
      <c r="PIO25" s="384"/>
      <c r="PIP25" s="384"/>
      <c r="PIQ25" s="384"/>
      <c r="PIR25" s="384"/>
      <c r="PIS25" s="384"/>
      <c r="PIT25" s="384"/>
      <c r="PIU25" s="384"/>
      <c r="PIV25" s="384"/>
      <c r="PIW25" s="384"/>
      <c r="PIX25" s="384"/>
      <c r="PIY25" s="384"/>
      <c r="PIZ25" s="384"/>
      <c r="PJA25" s="384"/>
      <c r="PJB25" s="384"/>
      <c r="PJC25" s="384"/>
      <c r="PJD25" s="384"/>
      <c r="PJE25" s="384"/>
      <c r="PJF25" s="384"/>
      <c r="PJG25" s="384"/>
      <c r="PJH25" s="384"/>
      <c r="PJI25" s="384"/>
      <c r="PJJ25" s="384"/>
      <c r="PJK25" s="384"/>
      <c r="PJL25" s="384"/>
      <c r="PJM25" s="384"/>
      <c r="PJN25" s="384"/>
      <c r="PJO25" s="384"/>
      <c r="PJP25" s="384"/>
      <c r="PJQ25" s="384"/>
      <c r="PJR25" s="384"/>
      <c r="PJS25" s="384"/>
      <c r="PJT25" s="384"/>
      <c r="PJU25" s="384"/>
      <c r="PJV25" s="384"/>
      <c r="PJW25" s="384"/>
      <c r="PJX25" s="384"/>
      <c r="PJY25" s="384"/>
      <c r="PJZ25" s="384"/>
      <c r="PKA25" s="384"/>
      <c r="PKB25" s="384"/>
      <c r="PKC25" s="384"/>
      <c r="PKD25" s="384"/>
      <c r="PKE25" s="384"/>
      <c r="PKF25" s="384"/>
      <c r="PKG25" s="384"/>
      <c r="PKH25" s="384"/>
      <c r="PKI25" s="384"/>
      <c r="PKJ25" s="384"/>
      <c r="PKK25" s="384"/>
      <c r="PKL25" s="384"/>
      <c r="PKM25" s="384"/>
      <c r="PKN25" s="384"/>
      <c r="PKO25" s="384"/>
      <c r="PKP25" s="384"/>
      <c r="PKQ25" s="384"/>
      <c r="PKR25" s="384"/>
      <c r="PKS25" s="384"/>
      <c r="PKT25" s="384"/>
      <c r="PKU25" s="384"/>
      <c r="PKV25" s="384"/>
      <c r="PKW25" s="384"/>
      <c r="PKX25" s="384"/>
      <c r="PKY25" s="384"/>
      <c r="PKZ25" s="384"/>
      <c r="PLA25" s="384"/>
      <c r="PLB25" s="384"/>
      <c r="PLC25" s="384"/>
      <c r="PLD25" s="384"/>
      <c r="PLE25" s="384"/>
      <c r="PLF25" s="384"/>
      <c r="PLG25" s="384"/>
      <c r="PLH25" s="384"/>
      <c r="PLI25" s="384"/>
      <c r="PLJ25" s="384"/>
      <c r="PLK25" s="384"/>
      <c r="PLL25" s="384"/>
      <c r="PLM25" s="384"/>
      <c r="PLN25" s="384"/>
      <c r="PLO25" s="384"/>
      <c r="PLP25" s="384"/>
      <c r="PLQ25" s="384"/>
      <c r="PLR25" s="384"/>
      <c r="PLS25" s="384"/>
      <c r="PLT25" s="384"/>
      <c r="PLU25" s="384"/>
      <c r="PLV25" s="384"/>
      <c r="PLW25" s="384"/>
      <c r="PLX25" s="384"/>
      <c r="PLY25" s="384"/>
      <c r="PLZ25" s="384"/>
      <c r="PMA25" s="384"/>
      <c r="PMB25" s="384"/>
      <c r="PMC25" s="384"/>
      <c r="PMD25" s="384"/>
      <c r="PME25" s="384"/>
      <c r="PMF25" s="384"/>
      <c r="PMG25" s="384"/>
      <c r="PMH25" s="384"/>
      <c r="PMI25" s="384"/>
      <c r="PMJ25" s="384"/>
      <c r="PMK25" s="384"/>
      <c r="PML25" s="384"/>
      <c r="PMM25" s="384"/>
      <c r="PMN25" s="384"/>
      <c r="PMO25" s="384"/>
      <c r="PMP25" s="384"/>
      <c r="PMQ25" s="384"/>
      <c r="PMR25" s="384"/>
      <c r="PMS25" s="384"/>
      <c r="PMT25" s="384"/>
      <c r="PMU25" s="384"/>
      <c r="PMV25" s="384"/>
      <c r="PMW25" s="384"/>
      <c r="PMX25" s="384"/>
      <c r="PMY25" s="384"/>
      <c r="PMZ25" s="384"/>
      <c r="PNA25" s="384"/>
      <c r="PNB25" s="384"/>
      <c r="PNC25" s="384"/>
      <c r="PND25" s="384"/>
      <c r="PNE25" s="384"/>
      <c r="PNF25" s="384"/>
      <c r="PNG25" s="384"/>
      <c r="PNH25" s="384"/>
      <c r="PNI25" s="384"/>
      <c r="PNJ25" s="384"/>
      <c r="PNK25" s="384"/>
      <c r="PNL25" s="384"/>
      <c r="PNM25" s="384"/>
      <c r="PNN25" s="384"/>
      <c r="PNO25" s="384"/>
      <c r="PNP25" s="384"/>
      <c r="PNQ25" s="384"/>
      <c r="PNR25" s="384"/>
      <c r="PNS25" s="384"/>
      <c r="PNT25" s="384"/>
      <c r="PNU25" s="384"/>
      <c r="PNV25" s="384"/>
      <c r="PNW25" s="384"/>
      <c r="PNX25" s="384"/>
      <c r="PNY25" s="384"/>
      <c r="PNZ25" s="384"/>
      <c r="POA25" s="384"/>
      <c r="POB25" s="384"/>
      <c r="POC25" s="384"/>
      <c r="POD25" s="384"/>
      <c r="POE25" s="384"/>
      <c r="POF25" s="384"/>
      <c r="POG25" s="384"/>
      <c r="POH25" s="384"/>
      <c r="POI25" s="384"/>
      <c r="POJ25" s="384"/>
      <c r="POK25" s="384"/>
      <c r="POL25" s="384"/>
      <c r="POM25" s="384"/>
      <c r="PON25" s="384"/>
      <c r="POO25" s="384"/>
      <c r="POP25" s="384"/>
      <c r="POQ25" s="384"/>
      <c r="POR25" s="384"/>
      <c r="POS25" s="384"/>
      <c r="POT25" s="384"/>
      <c r="POU25" s="384"/>
      <c r="POV25" s="384"/>
      <c r="POW25" s="384"/>
      <c r="POX25" s="384"/>
      <c r="POY25" s="384"/>
      <c r="POZ25" s="384"/>
      <c r="PPA25" s="384"/>
      <c r="PPB25" s="384"/>
      <c r="PPC25" s="384"/>
      <c r="PPD25" s="384"/>
      <c r="PPE25" s="384"/>
      <c r="PPF25" s="384"/>
      <c r="PPG25" s="384"/>
      <c r="PPH25" s="384"/>
      <c r="PPI25" s="384"/>
      <c r="PPJ25" s="384"/>
      <c r="PPK25" s="384"/>
      <c r="PPL25" s="384"/>
      <c r="PPM25" s="384"/>
      <c r="PPN25" s="384"/>
      <c r="PPO25" s="384"/>
      <c r="PPP25" s="384"/>
      <c r="PPQ25" s="384"/>
      <c r="PPR25" s="384"/>
      <c r="PPS25" s="384"/>
      <c r="PPT25" s="384"/>
      <c r="PPU25" s="384"/>
      <c r="PPV25" s="384"/>
      <c r="PPW25" s="384"/>
      <c r="PPX25" s="384"/>
      <c r="PPY25" s="384"/>
      <c r="PPZ25" s="384"/>
      <c r="PQA25" s="384"/>
      <c r="PQB25" s="384"/>
      <c r="PQC25" s="384"/>
      <c r="PQD25" s="384"/>
      <c r="PQE25" s="384"/>
      <c r="PQF25" s="384"/>
      <c r="PQG25" s="384"/>
      <c r="PQH25" s="384"/>
      <c r="PQI25" s="384"/>
      <c r="PQJ25" s="384"/>
      <c r="PQK25" s="384"/>
      <c r="PQL25" s="384"/>
      <c r="PQM25" s="384"/>
      <c r="PQN25" s="384"/>
      <c r="PQO25" s="384"/>
      <c r="PQP25" s="384"/>
      <c r="PQQ25" s="384"/>
      <c r="PQR25" s="384"/>
      <c r="PQS25" s="384"/>
      <c r="PQT25" s="384"/>
      <c r="PQU25" s="384"/>
      <c r="PQV25" s="384"/>
      <c r="PQW25" s="384"/>
      <c r="PQX25" s="384"/>
      <c r="PQY25" s="384"/>
      <c r="PQZ25" s="384"/>
      <c r="PRA25" s="384"/>
      <c r="PRB25" s="384"/>
      <c r="PRC25" s="384"/>
      <c r="PRD25" s="384"/>
      <c r="PRE25" s="384"/>
      <c r="PRF25" s="384"/>
      <c r="PRG25" s="384"/>
      <c r="PRH25" s="384"/>
      <c r="PRI25" s="384"/>
      <c r="PRJ25" s="384"/>
      <c r="PRK25" s="384"/>
      <c r="PRL25" s="384"/>
      <c r="PRM25" s="384"/>
      <c r="PRN25" s="384"/>
      <c r="PRO25" s="384"/>
      <c r="PRP25" s="384"/>
      <c r="PRQ25" s="384"/>
      <c r="PRR25" s="384"/>
      <c r="PRS25" s="384"/>
      <c r="PRT25" s="384"/>
      <c r="PRU25" s="384"/>
      <c r="PRV25" s="384"/>
      <c r="PRW25" s="384"/>
      <c r="PRX25" s="384"/>
      <c r="PRY25" s="384"/>
      <c r="PRZ25" s="384"/>
      <c r="PSA25" s="384"/>
      <c r="PSB25" s="384"/>
      <c r="PSC25" s="384"/>
      <c r="PSD25" s="384"/>
      <c r="PSE25" s="384"/>
      <c r="PSF25" s="384"/>
      <c r="PSG25" s="384"/>
      <c r="PSH25" s="384"/>
      <c r="PSI25" s="384"/>
      <c r="PSJ25" s="384"/>
      <c r="PSK25" s="384"/>
      <c r="PSL25" s="384"/>
      <c r="PSM25" s="384"/>
      <c r="PSN25" s="384"/>
      <c r="PSO25" s="384"/>
      <c r="PSP25" s="384"/>
      <c r="PSQ25" s="384"/>
      <c r="PSR25" s="384"/>
      <c r="PSS25" s="384"/>
      <c r="PST25" s="384"/>
      <c r="PSU25" s="384"/>
      <c r="PSV25" s="384"/>
      <c r="PSW25" s="384"/>
      <c r="PSX25" s="384"/>
      <c r="PSY25" s="384"/>
      <c r="PSZ25" s="384"/>
      <c r="PTA25" s="384"/>
      <c r="PTB25" s="384"/>
      <c r="PTC25" s="384"/>
      <c r="PTD25" s="384"/>
      <c r="PTE25" s="384"/>
      <c r="PTF25" s="384"/>
      <c r="PTG25" s="384"/>
      <c r="PTH25" s="384"/>
      <c r="PTI25" s="384"/>
      <c r="PTJ25" s="384"/>
      <c r="PTK25" s="384"/>
      <c r="PTL25" s="384"/>
      <c r="PTM25" s="384"/>
      <c r="PTN25" s="384"/>
      <c r="PTO25" s="384"/>
      <c r="PTP25" s="384"/>
      <c r="PTQ25" s="384"/>
      <c r="PTR25" s="384"/>
      <c r="PTS25" s="384"/>
      <c r="PTT25" s="384"/>
      <c r="PTU25" s="384"/>
      <c r="PTV25" s="384"/>
      <c r="PTW25" s="384"/>
      <c r="PTX25" s="384"/>
      <c r="PTY25" s="384"/>
      <c r="PTZ25" s="384"/>
      <c r="PUA25" s="384"/>
      <c r="PUB25" s="384"/>
      <c r="PUC25" s="384"/>
      <c r="PUD25" s="384"/>
      <c r="PUE25" s="384"/>
      <c r="PUF25" s="384"/>
      <c r="PUG25" s="384"/>
      <c r="PUH25" s="384"/>
      <c r="PUI25" s="384"/>
      <c r="PUJ25" s="384"/>
      <c r="PUK25" s="384"/>
      <c r="PUL25" s="384"/>
      <c r="PUM25" s="384"/>
      <c r="PUN25" s="384"/>
      <c r="PUO25" s="384"/>
      <c r="PUP25" s="384"/>
      <c r="PUQ25" s="384"/>
      <c r="PUR25" s="384"/>
      <c r="PUS25" s="384"/>
      <c r="PUT25" s="384"/>
      <c r="PUU25" s="384"/>
      <c r="PUV25" s="384"/>
      <c r="PUW25" s="384"/>
      <c r="PUX25" s="384"/>
      <c r="PUY25" s="384"/>
      <c r="PUZ25" s="384"/>
      <c r="PVA25" s="384"/>
      <c r="PVB25" s="384"/>
      <c r="PVC25" s="384"/>
      <c r="PVD25" s="384"/>
      <c r="PVE25" s="384"/>
      <c r="PVF25" s="384"/>
      <c r="PVG25" s="384"/>
      <c r="PVH25" s="384"/>
      <c r="PVI25" s="384"/>
      <c r="PVJ25" s="384"/>
      <c r="PVK25" s="384"/>
      <c r="PVL25" s="384"/>
      <c r="PVM25" s="384"/>
      <c r="PVN25" s="384"/>
      <c r="PVO25" s="384"/>
      <c r="PVP25" s="384"/>
      <c r="PVQ25" s="384"/>
      <c r="PVR25" s="384"/>
      <c r="PVS25" s="384"/>
      <c r="PVT25" s="384"/>
      <c r="PVU25" s="384"/>
      <c r="PVV25" s="384"/>
      <c r="PVW25" s="384"/>
      <c r="PVX25" s="384"/>
      <c r="PVY25" s="384"/>
      <c r="PVZ25" s="384"/>
      <c r="PWA25" s="384"/>
      <c r="PWB25" s="384"/>
      <c r="PWC25" s="384"/>
      <c r="PWD25" s="384"/>
      <c r="PWE25" s="384"/>
      <c r="PWF25" s="384"/>
      <c r="PWG25" s="384"/>
      <c r="PWH25" s="384"/>
      <c r="PWI25" s="384"/>
      <c r="PWJ25" s="384"/>
      <c r="PWK25" s="384"/>
      <c r="PWL25" s="384"/>
      <c r="PWM25" s="384"/>
      <c r="PWN25" s="384"/>
      <c r="PWO25" s="384"/>
      <c r="PWP25" s="384"/>
      <c r="PWQ25" s="384"/>
      <c r="PWR25" s="384"/>
      <c r="PWS25" s="384"/>
      <c r="PWT25" s="384"/>
      <c r="PWU25" s="384"/>
      <c r="PWV25" s="384"/>
      <c r="PWW25" s="384"/>
      <c r="PWX25" s="384"/>
      <c r="PWY25" s="384"/>
      <c r="PWZ25" s="384"/>
      <c r="PXA25" s="384"/>
      <c r="PXB25" s="384"/>
      <c r="PXC25" s="384"/>
      <c r="PXD25" s="384"/>
      <c r="PXE25" s="384"/>
      <c r="PXF25" s="384"/>
      <c r="PXG25" s="384"/>
      <c r="PXH25" s="384"/>
      <c r="PXI25" s="384"/>
      <c r="PXJ25" s="384"/>
      <c r="PXK25" s="384"/>
      <c r="PXL25" s="384"/>
      <c r="PXM25" s="384"/>
      <c r="PXN25" s="384"/>
      <c r="PXO25" s="384"/>
      <c r="PXP25" s="384"/>
      <c r="PXQ25" s="384"/>
      <c r="PXR25" s="384"/>
      <c r="PXS25" s="384"/>
      <c r="PXT25" s="384"/>
      <c r="PXU25" s="384"/>
      <c r="PXV25" s="384"/>
      <c r="PXW25" s="384"/>
      <c r="PXX25" s="384"/>
      <c r="PXY25" s="384"/>
      <c r="PXZ25" s="384"/>
      <c r="PYA25" s="384"/>
      <c r="PYB25" s="384"/>
      <c r="PYC25" s="384"/>
      <c r="PYD25" s="384"/>
      <c r="PYE25" s="384"/>
      <c r="PYF25" s="384"/>
      <c r="PYG25" s="384"/>
      <c r="PYH25" s="384"/>
      <c r="PYI25" s="384"/>
      <c r="PYJ25" s="384"/>
      <c r="PYK25" s="384"/>
      <c r="PYL25" s="384"/>
      <c r="PYM25" s="384"/>
      <c r="PYN25" s="384"/>
      <c r="PYO25" s="384"/>
      <c r="PYP25" s="384"/>
      <c r="PYQ25" s="384"/>
      <c r="PYR25" s="384"/>
      <c r="PYS25" s="384"/>
      <c r="PYT25" s="384"/>
      <c r="PYU25" s="384"/>
      <c r="PYV25" s="384"/>
      <c r="PYW25" s="384"/>
      <c r="PYX25" s="384"/>
      <c r="PYY25" s="384"/>
      <c r="PYZ25" s="384"/>
      <c r="PZA25" s="384"/>
      <c r="PZB25" s="384"/>
      <c r="PZC25" s="384"/>
      <c r="PZD25" s="384"/>
      <c r="PZE25" s="384"/>
      <c r="PZF25" s="384"/>
      <c r="PZG25" s="384"/>
      <c r="PZH25" s="384"/>
      <c r="PZI25" s="384"/>
      <c r="PZJ25" s="384"/>
      <c r="PZK25" s="384"/>
      <c r="PZL25" s="384"/>
      <c r="PZM25" s="384"/>
      <c r="PZN25" s="384"/>
      <c r="PZO25" s="384"/>
      <c r="PZP25" s="384"/>
      <c r="PZQ25" s="384"/>
      <c r="PZR25" s="384"/>
      <c r="PZS25" s="384"/>
      <c r="PZT25" s="384"/>
      <c r="PZU25" s="384"/>
      <c r="PZV25" s="384"/>
      <c r="PZW25" s="384"/>
      <c r="PZX25" s="384"/>
      <c r="PZY25" s="384"/>
      <c r="PZZ25" s="384"/>
      <c r="QAA25" s="384"/>
      <c r="QAB25" s="384"/>
      <c r="QAC25" s="384"/>
      <c r="QAD25" s="384"/>
      <c r="QAE25" s="384"/>
      <c r="QAF25" s="384"/>
      <c r="QAG25" s="384"/>
      <c r="QAH25" s="384"/>
      <c r="QAI25" s="384"/>
      <c r="QAJ25" s="384"/>
      <c r="QAK25" s="384"/>
      <c r="QAL25" s="384"/>
      <c r="QAM25" s="384"/>
      <c r="QAN25" s="384"/>
      <c r="QAO25" s="384"/>
      <c r="QAP25" s="384"/>
      <c r="QAQ25" s="384"/>
      <c r="QAR25" s="384"/>
      <c r="QAS25" s="384"/>
      <c r="QAT25" s="384"/>
      <c r="QAU25" s="384"/>
      <c r="QAV25" s="384"/>
      <c r="QAW25" s="384"/>
      <c r="QAX25" s="384"/>
      <c r="QAY25" s="384"/>
      <c r="QAZ25" s="384"/>
      <c r="QBA25" s="384"/>
      <c r="QBB25" s="384"/>
      <c r="QBC25" s="384"/>
      <c r="QBD25" s="384"/>
      <c r="QBE25" s="384"/>
      <c r="QBF25" s="384"/>
      <c r="QBG25" s="384"/>
      <c r="QBH25" s="384"/>
      <c r="QBI25" s="384"/>
      <c r="QBJ25" s="384"/>
      <c r="QBK25" s="384"/>
      <c r="QBL25" s="384"/>
      <c r="QBM25" s="384"/>
      <c r="QBN25" s="384"/>
      <c r="QBO25" s="384"/>
      <c r="QBP25" s="384"/>
      <c r="QBQ25" s="384"/>
      <c r="QBR25" s="384"/>
      <c r="QBS25" s="384"/>
      <c r="QBT25" s="384"/>
      <c r="QBU25" s="384"/>
      <c r="QBV25" s="384"/>
      <c r="QBW25" s="384"/>
      <c r="QBX25" s="384"/>
      <c r="QBY25" s="384"/>
      <c r="QBZ25" s="384"/>
      <c r="QCA25" s="384"/>
      <c r="QCB25" s="384"/>
      <c r="QCC25" s="384"/>
      <c r="QCD25" s="384"/>
      <c r="QCE25" s="384"/>
      <c r="QCF25" s="384"/>
      <c r="QCG25" s="384"/>
      <c r="QCH25" s="384"/>
      <c r="QCI25" s="384"/>
      <c r="QCJ25" s="384"/>
      <c r="QCK25" s="384"/>
      <c r="QCL25" s="384"/>
      <c r="QCM25" s="384"/>
      <c r="QCN25" s="384"/>
      <c r="QCO25" s="384"/>
      <c r="QCP25" s="384"/>
      <c r="QCQ25" s="384"/>
      <c r="QCR25" s="384"/>
      <c r="QCS25" s="384"/>
      <c r="QCT25" s="384"/>
      <c r="QCU25" s="384"/>
      <c r="QCV25" s="384"/>
      <c r="QCW25" s="384"/>
      <c r="QCX25" s="384"/>
      <c r="QCY25" s="384"/>
      <c r="QCZ25" s="384"/>
      <c r="QDA25" s="384"/>
      <c r="QDB25" s="384"/>
      <c r="QDC25" s="384"/>
      <c r="QDD25" s="384"/>
      <c r="QDE25" s="384"/>
      <c r="QDF25" s="384"/>
      <c r="QDG25" s="384"/>
      <c r="QDH25" s="384"/>
      <c r="QDI25" s="384"/>
      <c r="QDJ25" s="384"/>
      <c r="QDK25" s="384"/>
      <c r="QDL25" s="384"/>
      <c r="QDM25" s="384"/>
      <c r="QDN25" s="384"/>
      <c r="QDO25" s="384"/>
      <c r="QDP25" s="384"/>
      <c r="QDQ25" s="384"/>
      <c r="QDR25" s="384"/>
      <c r="QDS25" s="384"/>
      <c r="QDT25" s="384"/>
      <c r="QDU25" s="384"/>
      <c r="QDV25" s="384"/>
      <c r="QDW25" s="384"/>
      <c r="QDX25" s="384"/>
      <c r="QDY25" s="384"/>
      <c r="QDZ25" s="384"/>
      <c r="QEA25" s="384"/>
      <c r="QEB25" s="384"/>
      <c r="QEC25" s="384"/>
      <c r="QED25" s="384"/>
      <c r="QEE25" s="384"/>
      <c r="QEF25" s="384"/>
      <c r="QEG25" s="384"/>
      <c r="QEH25" s="384"/>
      <c r="QEI25" s="384"/>
      <c r="QEJ25" s="384"/>
      <c r="QEK25" s="384"/>
      <c r="QEL25" s="384"/>
      <c r="QEM25" s="384"/>
      <c r="QEN25" s="384"/>
      <c r="QEO25" s="384"/>
      <c r="QEP25" s="384"/>
      <c r="QEQ25" s="384"/>
      <c r="QER25" s="384"/>
      <c r="QES25" s="384"/>
      <c r="QET25" s="384"/>
      <c r="QEU25" s="384"/>
      <c r="QEV25" s="384"/>
      <c r="QEW25" s="384"/>
      <c r="QEX25" s="384"/>
      <c r="QEY25" s="384"/>
      <c r="QEZ25" s="384"/>
      <c r="QFA25" s="384"/>
      <c r="QFB25" s="384"/>
      <c r="QFC25" s="384"/>
      <c r="QFD25" s="384"/>
      <c r="QFE25" s="384"/>
      <c r="QFF25" s="384"/>
      <c r="QFG25" s="384"/>
      <c r="QFH25" s="384"/>
      <c r="QFI25" s="384"/>
      <c r="QFJ25" s="384"/>
      <c r="QFK25" s="384"/>
      <c r="QFL25" s="384"/>
      <c r="QFM25" s="384"/>
      <c r="QFN25" s="384"/>
      <c r="QFO25" s="384"/>
      <c r="QFP25" s="384"/>
      <c r="QFQ25" s="384"/>
      <c r="QFR25" s="384"/>
      <c r="QFS25" s="384"/>
      <c r="QFT25" s="384"/>
      <c r="QFU25" s="384"/>
      <c r="QFV25" s="384"/>
      <c r="QFW25" s="384"/>
      <c r="QFX25" s="384"/>
      <c r="QFY25" s="384"/>
      <c r="QFZ25" s="384"/>
      <c r="QGA25" s="384"/>
      <c r="QGB25" s="384"/>
      <c r="QGC25" s="384"/>
      <c r="QGD25" s="384"/>
      <c r="QGE25" s="384"/>
      <c r="QGF25" s="384"/>
      <c r="QGG25" s="384"/>
      <c r="QGH25" s="384"/>
      <c r="QGI25" s="384"/>
      <c r="QGJ25" s="384"/>
      <c r="QGK25" s="384"/>
      <c r="QGL25" s="384"/>
      <c r="QGM25" s="384"/>
      <c r="QGN25" s="384"/>
      <c r="QGO25" s="384"/>
      <c r="QGP25" s="384"/>
      <c r="QGQ25" s="384"/>
      <c r="QGR25" s="384"/>
      <c r="QGS25" s="384"/>
      <c r="QGT25" s="384"/>
      <c r="QGU25" s="384"/>
      <c r="QGV25" s="384"/>
      <c r="QGW25" s="384"/>
      <c r="QGX25" s="384"/>
      <c r="QGY25" s="384"/>
      <c r="QGZ25" s="384"/>
      <c r="QHA25" s="384"/>
      <c r="QHB25" s="384"/>
      <c r="QHC25" s="384"/>
      <c r="QHD25" s="384"/>
      <c r="QHE25" s="384"/>
      <c r="QHF25" s="384"/>
      <c r="QHG25" s="384"/>
      <c r="QHH25" s="384"/>
      <c r="QHI25" s="384"/>
      <c r="QHJ25" s="384"/>
      <c r="QHK25" s="384"/>
      <c r="QHL25" s="384"/>
      <c r="QHM25" s="384"/>
      <c r="QHN25" s="384"/>
      <c r="QHO25" s="384"/>
      <c r="QHP25" s="384"/>
      <c r="QHQ25" s="384"/>
      <c r="QHR25" s="384"/>
      <c r="QHS25" s="384"/>
      <c r="QHT25" s="384"/>
      <c r="QHU25" s="384"/>
      <c r="QHV25" s="384"/>
      <c r="QHW25" s="384"/>
      <c r="QHX25" s="384"/>
      <c r="QHY25" s="384"/>
      <c r="QHZ25" s="384"/>
      <c r="QIA25" s="384"/>
      <c r="QIB25" s="384"/>
      <c r="QIC25" s="384"/>
      <c r="QID25" s="384"/>
      <c r="QIE25" s="384"/>
      <c r="QIF25" s="384"/>
      <c r="QIG25" s="384"/>
      <c r="QIH25" s="384"/>
      <c r="QII25" s="384"/>
      <c r="QIJ25" s="384"/>
      <c r="QIK25" s="384"/>
      <c r="QIL25" s="384"/>
      <c r="QIM25" s="384"/>
      <c r="QIN25" s="384"/>
      <c r="QIO25" s="384"/>
      <c r="QIP25" s="384"/>
      <c r="QIQ25" s="384"/>
      <c r="QIR25" s="384"/>
      <c r="QIS25" s="384"/>
      <c r="QIT25" s="384"/>
      <c r="QIU25" s="384"/>
      <c r="QIV25" s="384"/>
      <c r="QIW25" s="384"/>
      <c r="QIX25" s="384"/>
      <c r="QIY25" s="384"/>
      <c r="QIZ25" s="384"/>
      <c r="QJA25" s="384"/>
      <c r="QJB25" s="384"/>
      <c r="QJC25" s="384"/>
      <c r="QJD25" s="384"/>
      <c r="QJE25" s="384"/>
      <c r="QJF25" s="384"/>
      <c r="QJG25" s="384"/>
      <c r="QJH25" s="384"/>
      <c r="QJI25" s="384"/>
      <c r="QJJ25" s="384"/>
      <c r="QJK25" s="384"/>
      <c r="QJL25" s="384"/>
      <c r="QJM25" s="384"/>
      <c r="QJN25" s="384"/>
      <c r="QJO25" s="384"/>
      <c r="QJP25" s="384"/>
      <c r="QJQ25" s="384"/>
      <c r="QJR25" s="384"/>
      <c r="QJS25" s="384"/>
      <c r="QJT25" s="384"/>
      <c r="QJU25" s="384"/>
      <c r="QJV25" s="384"/>
      <c r="QJW25" s="384"/>
      <c r="QJX25" s="384"/>
      <c r="QJY25" s="384"/>
      <c r="QJZ25" s="384"/>
      <c r="QKA25" s="384"/>
      <c r="QKB25" s="384"/>
      <c r="QKC25" s="384"/>
      <c r="QKD25" s="384"/>
      <c r="QKE25" s="384"/>
      <c r="QKF25" s="384"/>
      <c r="QKG25" s="384"/>
      <c r="QKH25" s="384"/>
      <c r="QKI25" s="384"/>
      <c r="QKJ25" s="384"/>
      <c r="QKK25" s="384"/>
      <c r="QKL25" s="384"/>
      <c r="QKM25" s="384"/>
      <c r="QKN25" s="384"/>
      <c r="QKO25" s="384"/>
      <c r="QKP25" s="384"/>
      <c r="QKQ25" s="384"/>
      <c r="QKR25" s="384"/>
      <c r="QKS25" s="384"/>
      <c r="QKT25" s="384"/>
      <c r="QKU25" s="384"/>
      <c r="QKV25" s="384"/>
      <c r="QKW25" s="384"/>
      <c r="QKX25" s="384"/>
      <c r="QKY25" s="384"/>
      <c r="QKZ25" s="384"/>
      <c r="QLA25" s="384"/>
      <c r="QLB25" s="384"/>
      <c r="QLC25" s="384"/>
      <c r="QLD25" s="384"/>
      <c r="QLE25" s="384"/>
      <c r="QLF25" s="384"/>
      <c r="QLG25" s="384"/>
      <c r="QLH25" s="384"/>
      <c r="QLI25" s="384"/>
      <c r="QLJ25" s="384"/>
      <c r="QLK25" s="384"/>
      <c r="QLL25" s="384"/>
      <c r="QLM25" s="384"/>
      <c r="QLN25" s="384"/>
      <c r="QLO25" s="384"/>
      <c r="QLP25" s="384"/>
      <c r="QLQ25" s="384"/>
      <c r="QLR25" s="384"/>
      <c r="QLS25" s="384"/>
      <c r="QLT25" s="384"/>
      <c r="QLU25" s="384"/>
      <c r="QLV25" s="384"/>
      <c r="QLW25" s="384"/>
      <c r="QLX25" s="384"/>
      <c r="QLY25" s="384"/>
      <c r="QLZ25" s="384"/>
      <c r="QMA25" s="384"/>
      <c r="QMB25" s="384"/>
      <c r="QMC25" s="384"/>
      <c r="QMD25" s="384"/>
      <c r="QME25" s="384"/>
      <c r="QMF25" s="384"/>
      <c r="QMG25" s="384"/>
      <c r="QMH25" s="384"/>
      <c r="QMI25" s="384"/>
      <c r="QMJ25" s="384"/>
      <c r="QMK25" s="384"/>
      <c r="QML25" s="384"/>
      <c r="QMM25" s="384"/>
      <c r="QMN25" s="384"/>
      <c r="QMO25" s="384"/>
      <c r="QMP25" s="384"/>
      <c r="QMQ25" s="384"/>
      <c r="QMR25" s="384"/>
      <c r="QMS25" s="384"/>
      <c r="QMT25" s="384"/>
      <c r="QMU25" s="384"/>
      <c r="QMV25" s="384"/>
      <c r="QMW25" s="384"/>
      <c r="QMX25" s="384"/>
      <c r="QMY25" s="384"/>
      <c r="QMZ25" s="384"/>
      <c r="QNA25" s="384"/>
      <c r="QNB25" s="384"/>
      <c r="QNC25" s="384"/>
      <c r="QND25" s="384"/>
      <c r="QNE25" s="384"/>
      <c r="QNF25" s="384"/>
      <c r="QNG25" s="384"/>
      <c r="QNH25" s="384"/>
      <c r="QNI25" s="384"/>
      <c r="QNJ25" s="384"/>
      <c r="QNK25" s="384"/>
      <c r="QNL25" s="384"/>
      <c r="QNM25" s="384"/>
      <c r="QNN25" s="384"/>
      <c r="QNO25" s="384"/>
      <c r="QNP25" s="384"/>
      <c r="QNQ25" s="384"/>
      <c r="QNR25" s="384"/>
      <c r="QNS25" s="384"/>
      <c r="QNT25" s="384"/>
      <c r="QNU25" s="384"/>
      <c r="QNV25" s="384"/>
      <c r="QNW25" s="384"/>
      <c r="QNX25" s="384"/>
      <c r="QNY25" s="384"/>
      <c r="QNZ25" s="384"/>
      <c r="QOA25" s="384"/>
      <c r="QOB25" s="384"/>
      <c r="QOC25" s="384"/>
      <c r="QOD25" s="384"/>
      <c r="QOE25" s="384"/>
      <c r="QOF25" s="384"/>
      <c r="QOG25" s="384"/>
      <c r="QOH25" s="384"/>
      <c r="QOI25" s="384"/>
      <c r="QOJ25" s="384"/>
      <c r="QOK25" s="384"/>
      <c r="QOL25" s="384"/>
      <c r="QOM25" s="384"/>
      <c r="QON25" s="384"/>
      <c r="QOO25" s="384"/>
      <c r="QOP25" s="384"/>
      <c r="QOQ25" s="384"/>
      <c r="QOR25" s="384"/>
      <c r="QOS25" s="384"/>
      <c r="QOT25" s="384"/>
      <c r="QOU25" s="384"/>
      <c r="QOV25" s="384"/>
      <c r="QOW25" s="384"/>
      <c r="QOX25" s="384"/>
      <c r="QOY25" s="384"/>
      <c r="QOZ25" s="384"/>
      <c r="QPA25" s="384"/>
      <c r="QPB25" s="384"/>
      <c r="QPC25" s="384"/>
      <c r="QPD25" s="384"/>
      <c r="QPE25" s="384"/>
      <c r="QPF25" s="384"/>
      <c r="QPG25" s="384"/>
      <c r="QPH25" s="384"/>
      <c r="QPI25" s="384"/>
      <c r="QPJ25" s="384"/>
      <c r="QPK25" s="384"/>
      <c r="QPL25" s="384"/>
      <c r="QPM25" s="384"/>
      <c r="QPN25" s="384"/>
      <c r="QPO25" s="384"/>
      <c r="QPP25" s="384"/>
      <c r="QPQ25" s="384"/>
      <c r="QPR25" s="384"/>
      <c r="QPS25" s="384"/>
      <c r="QPT25" s="384"/>
      <c r="QPU25" s="384"/>
      <c r="QPV25" s="384"/>
      <c r="QPW25" s="384"/>
      <c r="QPX25" s="384"/>
      <c r="QPY25" s="384"/>
      <c r="QPZ25" s="384"/>
      <c r="QQA25" s="384"/>
      <c r="QQB25" s="384"/>
      <c r="QQC25" s="384"/>
      <c r="QQD25" s="384"/>
      <c r="QQE25" s="384"/>
      <c r="QQF25" s="384"/>
      <c r="QQG25" s="384"/>
      <c r="QQH25" s="384"/>
      <c r="QQI25" s="384"/>
      <c r="QQJ25" s="384"/>
      <c r="QQK25" s="384"/>
      <c r="QQL25" s="384"/>
      <c r="QQM25" s="384"/>
      <c r="QQN25" s="384"/>
      <c r="QQO25" s="384"/>
      <c r="QQP25" s="384"/>
      <c r="QQQ25" s="384"/>
      <c r="QQR25" s="384"/>
      <c r="QQS25" s="384"/>
      <c r="QQT25" s="384"/>
      <c r="QQU25" s="384"/>
      <c r="QQV25" s="384"/>
      <c r="QQW25" s="384"/>
      <c r="QQX25" s="384"/>
      <c r="QQY25" s="384"/>
      <c r="QQZ25" s="384"/>
      <c r="QRA25" s="384"/>
      <c r="QRB25" s="384"/>
      <c r="QRC25" s="384"/>
      <c r="QRD25" s="384"/>
      <c r="QRE25" s="384"/>
      <c r="QRF25" s="384"/>
      <c r="QRG25" s="384"/>
      <c r="QRH25" s="384"/>
      <c r="QRI25" s="384"/>
      <c r="QRJ25" s="384"/>
      <c r="QRK25" s="384"/>
      <c r="QRL25" s="384"/>
      <c r="QRM25" s="384"/>
      <c r="QRN25" s="384"/>
      <c r="QRO25" s="384"/>
      <c r="QRP25" s="384"/>
      <c r="QRQ25" s="384"/>
      <c r="QRR25" s="384"/>
      <c r="QRS25" s="384"/>
      <c r="QRT25" s="384"/>
      <c r="QRU25" s="384"/>
      <c r="QRV25" s="384"/>
      <c r="QRW25" s="384"/>
      <c r="QRX25" s="384"/>
      <c r="QRY25" s="384"/>
      <c r="QRZ25" s="384"/>
      <c r="QSA25" s="384"/>
      <c r="QSB25" s="384"/>
      <c r="QSC25" s="384"/>
      <c r="QSD25" s="384"/>
      <c r="QSE25" s="384"/>
      <c r="QSF25" s="384"/>
      <c r="QSG25" s="384"/>
      <c r="QSH25" s="384"/>
      <c r="QSI25" s="384"/>
      <c r="QSJ25" s="384"/>
      <c r="QSK25" s="384"/>
      <c r="QSL25" s="384"/>
      <c r="QSM25" s="384"/>
      <c r="QSN25" s="384"/>
      <c r="QSO25" s="384"/>
      <c r="QSP25" s="384"/>
      <c r="QSQ25" s="384"/>
      <c r="QSR25" s="384"/>
      <c r="QSS25" s="384"/>
      <c r="QST25" s="384"/>
      <c r="QSU25" s="384"/>
      <c r="QSV25" s="384"/>
      <c r="QSW25" s="384"/>
      <c r="QSX25" s="384"/>
      <c r="QSY25" s="384"/>
      <c r="QSZ25" s="384"/>
      <c r="QTA25" s="384"/>
      <c r="QTB25" s="384"/>
      <c r="QTC25" s="384"/>
      <c r="QTD25" s="384"/>
      <c r="QTE25" s="384"/>
      <c r="QTF25" s="384"/>
      <c r="QTG25" s="384"/>
      <c r="QTH25" s="384"/>
      <c r="QTI25" s="384"/>
      <c r="QTJ25" s="384"/>
      <c r="QTK25" s="384"/>
      <c r="QTL25" s="384"/>
      <c r="QTM25" s="384"/>
      <c r="QTN25" s="384"/>
      <c r="QTO25" s="384"/>
      <c r="QTP25" s="384"/>
      <c r="QTQ25" s="384"/>
      <c r="QTR25" s="384"/>
      <c r="QTS25" s="384"/>
      <c r="QTT25" s="384"/>
      <c r="QTU25" s="384"/>
      <c r="QTV25" s="384"/>
      <c r="QTW25" s="384"/>
      <c r="QTX25" s="384"/>
      <c r="QTY25" s="384"/>
      <c r="QTZ25" s="384"/>
      <c r="QUA25" s="384"/>
      <c r="QUB25" s="384"/>
      <c r="QUC25" s="384"/>
      <c r="QUD25" s="384"/>
      <c r="QUE25" s="384"/>
      <c r="QUF25" s="384"/>
      <c r="QUG25" s="384"/>
      <c r="QUH25" s="384"/>
      <c r="QUI25" s="384"/>
      <c r="QUJ25" s="384"/>
      <c r="QUK25" s="384"/>
      <c r="QUL25" s="384"/>
      <c r="QUM25" s="384"/>
      <c r="QUN25" s="384"/>
      <c r="QUO25" s="384"/>
      <c r="QUP25" s="384"/>
      <c r="QUQ25" s="384"/>
      <c r="QUR25" s="384"/>
      <c r="QUS25" s="384"/>
      <c r="QUT25" s="384"/>
      <c r="QUU25" s="384"/>
      <c r="QUV25" s="384"/>
      <c r="QUW25" s="384"/>
      <c r="QUX25" s="384"/>
      <c r="QUY25" s="384"/>
      <c r="QUZ25" s="384"/>
      <c r="QVA25" s="384"/>
      <c r="QVB25" s="384"/>
      <c r="QVC25" s="384"/>
      <c r="QVD25" s="384"/>
      <c r="QVE25" s="384"/>
      <c r="QVF25" s="384"/>
      <c r="QVG25" s="384"/>
      <c r="QVH25" s="384"/>
      <c r="QVI25" s="384"/>
      <c r="QVJ25" s="384"/>
      <c r="QVK25" s="384"/>
      <c r="QVL25" s="384"/>
      <c r="QVM25" s="384"/>
      <c r="QVN25" s="384"/>
      <c r="QVO25" s="384"/>
      <c r="QVP25" s="384"/>
      <c r="QVQ25" s="384"/>
      <c r="QVR25" s="384"/>
      <c r="QVS25" s="384"/>
      <c r="QVT25" s="384"/>
      <c r="QVU25" s="384"/>
      <c r="QVV25" s="384"/>
      <c r="QVW25" s="384"/>
      <c r="QVX25" s="384"/>
      <c r="QVY25" s="384"/>
      <c r="QVZ25" s="384"/>
      <c r="QWA25" s="384"/>
      <c r="QWB25" s="384"/>
      <c r="QWC25" s="384"/>
      <c r="QWD25" s="384"/>
      <c r="QWE25" s="384"/>
      <c r="QWF25" s="384"/>
      <c r="QWG25" s="384"/>
      <c r="QWH25" s="384"/>
      <c r="QWI25" s="384"/>
      <c r="QWJ25" s="384"/>
      <c r="QWK25" s="384"/>
      <c r="QWL25" s="384"/>
      <c r="QWM25" s="384"/>
      <c r="QWN25" s="384"/>
      <c r="QWO25" s="384"/>
      <c r="QWP25" s="384"/>
      <c r="QWQ25" s="384"/>
      <c r="QWR25" s="384"/>
      <c r="QWS25" s="384"/>
      <c r="QWT25" s="384"/>
      <c r="QWU25" s="384"/>
      <c r="QWV25" s="384"/>
      <c r="QWW25" s="384"/>
      <c r="QWX25" s="384"/>
      <c r="QWY25" s="384"/>
      <c r="QWZ25" s="384"/>
      <c r="QXA25" s="384"/>
      <c r="QXB25" s="384"/>
      <c r="QXC25" s="384"/>
      <c r="QXD25" s="384"/>
      <c r="QXE25" s="384"/>
      <c r="QXF25" s="384"/>
      <c r="QXG25" s="384"/>
      <c r="QXH25" s="384"/>
      <c r="QXI25" s="384"/>
      <c r="QXJ25" s="384"/>
      <c r="QXK25" s="384"/>
      <c r="QXL25" s="384"/>
      <c r="QXM25" s="384"/>
      <c r="QXN25" s="384"/>
      <c r="QXO25" s="384"/>
      <c r="QXP25" s="384"/>
      <c r="QXQ25" s="384"/>
      <c r="QXR25" s="384"/>
      <c r="QXS25" s="384"/>
      <c r="QXT25" s="384"/>
      <c r="QXU25" s="384"/>
      <c r="QXV25" s="384"/>
      <c r="QXW25" s="384"/>
      <c r="QXX25" s="384"/>
      <c r="QXY25" s="384"/>
      <c r="QXZ25" s="384"/>
      <c r="QYA25" s="384"/>
      <c r="QYB25" s="384"/>
      <c r="QYC25" s="384"/>
      <c r="QYD25" s="384"/>
      <c r="QYE25" s="384"/>
      <c r="QYF25" s="384"/>
      <c r="QYG25" s="384"/>
      <c r="QYH25" s="384"/>
      <c r="QYI25" s="384"/>
      <c r="QYJ25" s="384"/>
      <c r="QYK25" s="384"/>
      <c r="QYL25" s="384"/>
      <c r="QYM25" s="384"/>
      <c r="QYN25" s="384"/>
      <c r="QYO25" s="384"/>
      <c r="QYP25" s="384"/>
      <c r="QYQ25" s="384"/>
      <c r="QYR25" s="384"/>
      <c r="QYS25" s="384"/>
      <c r="QYT25" s="384"/>
      <c r="QYU25" s="384"/>
      <c r="QYV25" s="384"/>
      <c r="QYW25" s="384"/>
      <c r="QYX25" s="384"/>
      <c r="QYY25" s="384"/>
      <c r="QYZ25" s="384"/>
      <c r="QZA25" s="384"/>
      <c r="QZB25" s="384"/>
      <c r="QZC25" s="384"/>
      <c r="QZD25" s="384"/>
      <c r="QZE25" s="384"/>
      <c r="QZF25" s="384"/>
      <c r="QZG25" s="384"/>
      <c r="QZH25" s="384"/>
      <c r="QZI25" s="384"/>
      <c r="QZJ25" s="384"/>
      <c r="QZK25" s="384"/>
      <c r="QZL25" s="384"/>
      <c r="QZM25" s="384"/>
      <c r="QZN25" s="384"/>
      <c r="QZO25" s="384"/>
      <c r="QZP25" s="384"/>
      <c r="QZQ25" s="384"/>
      <c r="QZR25" s="384"/>
      <c r="QZS25" s="384"/>
      <c r="QZT25" s="384"/>
      <c r="QZU25" s="384"/>
      <c r="QZV25" s="384"/>
      <c r="QZW25" s="384"/>
      <c r="QZX25" s="384"/>
      <c r="QZY25" s="384"/>
      <c r="QZZ25" s="384"/>
      <c r="RAA25" s="384"/>
      <c r="RAB25" s="384"/>
      <c r="RAC25" s="384"/>
      <c r="RAD25" s="384"/>
      <c r="RAE25" s="384"/>
      <c r="RAF25" s="384"/>
      <c r="RAG25" s="384"/>
      <c r="RAH25" s="384"/>
      <c r="RAI25" s="384"/>
      <c r="RAJ25" s="384"/>
      <c r="RAK25" s="384"/>
      <c r="RAL25" s="384"/>
      <c r="RAM25" s="384"/>
      <c r="RAN25" s="384"/>
      <c r="RAO25" s="384"/>
      <c r="RAP25" s="384"/>
      <c r="RAQ25" s="384"/>
      <c r="RAR25" s="384"/>
      <c r="RAS25" s="384"/>
      <c r="RAT25" s="384"/>
      <c r="RAU25" s="384"/>
      <c r="RAV25" s="384"/>
      <c r="RAW25" s="384"/>
      <c r="RAX25" s="384"/>
      <c r="RAY25" s="384"/>
      <c r="RAZ25" s="384"/>
      <c r="RBA25" s="384"/>
      <c r="RBB25" s="384"/>
      <c r="RBC25" s="384"/>
      <c r="RBD25" s="384"/>
      <c r="RBE25" s="384"/>
      <c r="RBF25" s="384"/>
      <c r="RBG25" s="384"/>
      <c r="RBH25" s="384"/>
      <c r="RBI25" s="384"/>
      <c r="RBJ25" s="384"/>
      <c r="RBK25" s="384"/>
      <c r="RBL25" s="384"/>
      <c r="RBM25" s="384"/>
      <c r="RBN25" s="384"/>
      <c r="RBO25" s="384"/>
      <c r="RBP25" s="384"/>
      <c r="RBQ25" s="384"/>
      <c r="RBR25" s="384"/>
      <c r="RBS25" s="384"/>
      <c r="RBT25" s="384"/>
      <c r="RBU25" s="384"/>
      <c r="RBV25" s="384"/>
      <c r="RBW25" s="384"/>
      <c r="RBX25" s="384"/>
      <c r="RBY25" s="384"/>
      <c r="RBZ25" s="384"/>
      <c r="RCA25" s="384"/>
      <c r="RCB25" s="384"/>
      <c r="RCC25" s="384"/>
      <c r="RCD25" s="384"/>
      <c r="RCE25" s="384"/>
      <c r="RCF25" s="384"/>
      <c r="RCG25" s="384"/>
      <c r="RCH25" s="384"/>
      <c r="RCI25" s="384"/>
      <c r="RCJ25" s="384"/>
      <c r="RCK25" s="384"/>
      <c r="RCL25" s="384"/>
      <c r="RCM25" s="384"/>
      <c r="RCN25" s="384"/>
      <c r="RCO25" s="384"/>
      <c r="RCP25" s="384"/>
      <c r="RCQ25" s="384"/>
      <c r="RCR25" s="384"/>
      <c r="RCS25" s="384"/>
      <c r="RCT25" s="384"/>
      <c r="RCU25" s="384"/>
      <c r="RCV25" s="384"/>
      <c r="RCW25" s="384"/>
      <c r="RCX25" s="384"/>
      <c r="RCY25" s="384"/>
      <c r="RCZ25" s="384"/>
      <c r="RDA25" s="384"/>
      <c r="RDB25" s="384"/>
      <c r="RDC25" s="384"/>
      <c r="RDD25" s="384"/>
      <c r="RDE25" s="384"/>
      <c r="RDF25" s="384"/>
      <c r="RDG25" s="384"/>
      <c r="RDH25" s="384"/>
      <c r="RDI25" s="384"/>
      <c r="RDJ25" s="384"/>
      <c r="RDK25" s="384"/>
      <c r="RDL25" s="384"/>
      <c r="RDM25" s="384"/>
      <c r="RDN25" s="384"/>
      <c r="RDO25" s="384"/>
      <c r="RDP25" s="384"/>
      <c r="RDQ25" s="384"/>
      <c r="RDR25" s="384"/>
      <c r="RDS25" s="384"/>
      <c r="RDT25" s="384"/>
      <c r="RDU25" s="384"/>
      <c r="RDV25" s="384"/>
      <c r="RDW25" s="384"/>
      <c r="RDX25" s="384"/>
      <c r="RDY25" s="384"/>
      <c r="RDZ25" s="384"/>
      <c r="REA25" s="384"/>
      <c r="REB25" s="384"/>
      <c r="REC25" s="384"/>
      <c r="RED25" s="384"/>
      <c r="REE25" s="384"/>
      <c r="REF25" s="384"/>
      <c r="REG25" s="384"/>
      <c r="REH25" s="384"/>
      <c r="REI25" s="384"/>
      <c r="REJ25" s="384"/>
      <c r="REK25" s="384"/>
      <c r="REL25" s="384"/>
      <c r="REM25" s="384"/>
      <c r="REN25" s="384"/>
      <c r="REO25" s="384"/>
      <c r="REP25" s="384"/>
      <c r="REQ25" s="384"/>
      <c r="RER25" s="384"/>
      <c r="RES25" s="384"/>
      <c r="RET25" s="384"/>
      <c r="REU25" s="384"/>
      <c r="REV25" s="384"/>
      <c r="REW25" s="384"/>
      <c r="REX25" s="384"/>
      <c r="REY25" s="384"/>
      <c r="REZ25" s="384"/>
      <c r="RFA25" s="384"/>
      <c r="RFB25" s="384"/>
      <c r="RFC25" s="384"/>
      <c r="RFD25" s="384"/>
      <c r="RFE25" s="384"/>
      <c r="RFF25" s="384"/>
      <c r="RFG25" s="384"/>
      <c r="RFH25" s="384"/>
      <c r="RFI25" s="384"/>
      <c r="RFJ25" s="384"/>
      <c r="RFK25" s="384"/>
      <c r="RFL25" s="384"/>
      <c r="RFM25" s="384"/>
      <c r="RFN25" s="384"/>
      <c r="RFO25" s="384"/>
      <c r="RFP25" s="384"/>
      <c r="RFQ25" s="384"/>
      <c r="RFR25" s="384"/>
      <c r="RFS25" s="384"/>
      <c r="RFT25" s="384"/>
      <c r="RFU25" s="384"/>
      <c r="RFV25" s="384"/>
      <c r="RFW25" s="384"/>
      <c r="RFX25" s="384"/>
      <c r="RFY25" s="384"/>
      <c r="RFZ25" s="384"/>
      <c r="RGA25" s="384"/>
      <c r="RGB25" s="384"/>
      <c r="RGC25" s="384"/>
      <c r="RGD25" s="384"/>
      <c r="RGE25" s="384"/>
      <c r="RGF25" s="384"/>
      <c r="RGG25" s="384"/>
      <c r="RGH25" s="384"/>
      <c r="RGI25" s="384"/>
      <c r="RGJ25" s="384"/>
      <c r="RGK25" s="384"/>
      <c r="RGL25" s="384"/>
      <c r="RGM25" s="384"/>
      <c r="RGN25" s="384"/>
      <c r="RGO25" s="384"/>
      <c r="RGP25" s="384"/>
      <c r="RGQ25" s="384"/>
      <c r="RGR25" s="384"/>
      <c r="RGS25" s="384"/>
      <c r="RGT25" s="384"/>
      <c r="RGU25" s="384"/>
      <c r="RGV25" s="384"/>
      <c r="RGW25" s="384"/>
      <c r="RGX25" s="384"/>
      <c r="RGY25" s="384"/>
      <c r="RGZ25" s="384"/>
      <c r="RHA25" s="384"/>
      <c r="RHB25" s="384"/>
      <c r="RHC25" s="384"/>
      <c r="RHD25" s="384"/>
      <c r="RHE25" s="384"/>
      <c r="RHF25" s="384"/>
      <c r="RHG25" s="384"/>
      <c r="RHH25" s="384"/>
      <c r="RHI25" s="384"/>
      <c r="RHJ25" s="384"/>
      <c r="RHK25" s="384"/>
      <c r="RHL25" s="384"/>
      <c r="RHM25" s="384"/>
      <c r="RHN25" s="384"/>
      <c r="RHO25" s="384"/>
      <c r="RHP25" s="384"/>
      <c r="RHQ25" s="384"/>
      <c r="RHR25" s="384"/>
      <c r="RHS25" s="384"/>
      <c r="RHT25" s="384"/>
      <c r="RHU25" s="384"/>
      <c r="RHV25" s="384"/>
      <c r="RHW25" s="384"/>
      <c r="RHX25" s="384"/>
      <c r="RHY25" s="384"/>
      <c r="RHZ25" s="384"/>
      <c r="RIA25" s="384"/>
      <c r="RIB25" s="384"/>
      <c r="RIC25" s="384"/>
      <c r="RID25" s="384"/>
      <c r="RIE25" s="384"/>
      <c r="RIF25" s="384"/>
      <c r="RIG25" s="384"/>
      <c r="RIH25" s="384"/>
      <c r="RII25" s="384"/>
      <c r="RIJ25" s="384"/>
      <c r="RIK25" s="384"/>
      <c r="RIL25" s="384"/>
      <c r="RIM25" s="384"/>
      <c r="RIN25" s="384"/>
      <c r="RIO25" s="384"/>
      <c r="RIP25" s="384"/>
      <c r="RIQ25" s="384"/>
      <c r="RIR25" s="384"/>
      <c r="RIS25" s="384"/>
      <c r="RIT25" s="384"/>
      <c r="RIU25" s="384"/>
      <c r="RIV25" s="384"/>
      <c r="RIW25" s="384"/>
      <c r="RIX25" s="384"/>
      <c r="RIY25" s="384"/>
      <c r="RIZ25" s="384"/>
      <c r="RJA25" s="384"/>
      <c r="RJB25" s="384"/>
      <c r="RJC25" s="384"/>
      <c r="RJD25" s="384"/>
      <c r="RJE25" s="384"/>
      <c r="RJF25" s="384"/>
      <c r="RJG25" s="384"/>
      <c r="RJH25" s="384"/>
      <c r="RJI25" s="384"/>
      <c r="RJJ25" s="384"/>
      <c r="RJK25" s="384"/>
      <c r="RJL25" s="384"/>
      <c r="RJM25" s="384"/>
      <c r="RJN25" s="384"/>
      <c r="RJO25" s="384"/>
      <c r="RJP25" s="384"/>
      <c r="RJQ25" s="384"/>
      <c r="RJR25" s="384"/>
      <c r="RJS25" s="384"/>
      <c r="RJT25" s="384"/>
      <c r="RJU25" s="384"/>
      <c r="RJV25" s="384"/>
      <c r="RJW25" s="384"/>
      <c r="RJX25" s="384"/>
      <c r="RJY25" s="384"/>
      <c r="RJZ25" s="384"/>
      <c r="RKA25" s="384"/>
      <c r="RKB25" s="384"/>
      <c r="RKC25" s="384"/>
      <c r="RKD25" s="384"/>
      <c r="RKE25" s="384"/>
      <c r="RKF25" s="384"/>
      <c r="RKG25" s="384"/>
      <c r="RKH25" s="384"/>
      <c r="RKI25" s="384"/>
      <c r="RKJ25" s="384"/>
      <c r="RKK25" s="384"/>
      <c r="RKL25" s="384"/>
      <c r="RKM25" s="384"/>
      <c r="RKN25" s="384"/>
      <c r="RKO25" s="384"/>
      <c r="RKP25" s="384"/>
      <c r="RKQ25" s="384"/>
      <c r="RKR25" s="384"/>
      <c r="RKS25" s="384"/>
      <c r="RKT25" s="384"/>
      <c r="RKU25" s="384"/>
      <c r="RKV25" s="384"/>
      <c r="RKW25" s="384"/>
      <c r="RKX25" s="384"/>
      <c r="RKY25" s="384"/>
      <c r="RKZ25" s="384"/>
      <c r="RLA25" s="384"/>
      <c r="RLB25" s="384"/>
      <c r="RLC25" s="384"/>
      <c r="RLD25" s="384"/>
      <c r="RLE25" s="384"/>
      <c r="RLF25" s="384"/>
      <c r="RLG25" s="384"/>
      <c r="RLH25" s="384"/>
      <c r="RLI25" s="384"/>
      <c r="RLJ25" s="384"/>
      <c r="RLK25" s="384"/>
      <c r="RLL25" s="384"/>
      <c r="RLM25" s="384"/>
      <c r="RLN25" s="384"/>
      <c r="RLO25" s="384"/>
      <c r="RLP25" s="384"/>
      <c r="RLQ25" s="384"/>
      <c r="RLR25" s="384"/>
      <c r="RLS25" s="384"/>
      <c r="RLT25" s="384"/>
      <c r="RLU25" s="384"/>
      <c r="RLV25" s="384"/>
      <c r="RLW25" s="384"/>
      <c r="RLX25" s="384"/>
      <c r="RLY25" s="384"/>
      <c r="RLZ25" s="384"/>
      <c r="RMA25" s="384"/>
      <c r="RMB25" s="384"/>
      <c r="RMC25" s="384"/>
      <c r="RMD25" s="384"/>
      <c r="RME25" s="384"/>
      <c r="RMF25" s="384"/>
      <c r="RMG25" s="384"/>
      <c r="RMH25" s="384"/>
      <c r="RMI25" s="384"/>
      <c r="RMJ25" s="384"/>
      <c r="RMK25" s="384"/>
      <c r="RML25" s="384"/>
      <c r="RMM25" s="384"/>
      <c r="RMN25" s="384"/>
      <c r="RMO25" s="384"/>
      <c r="RMP25" s="384"/>
      <c r="RMQ25" s="384"/>
      <c r="RMR25" s="384"/>
      <c r="RMS25" s="384"/>
      <c r="RMT25" s="384"/>
      <c r="RMU25" s="384"/>
      <c r="RMV25" s="384"/>
      <c r="RMW25" s="384"/>
      <c r="RMX25" s="384"/>
      <c r="RMY25" s="384"/>
      <c r="RMZ25" s="384"/>
      <c r="RNA25" s="384"/>
      <c r="RNB25" s="384"/>
      <c r="RNC25" s="384"/>
      <c r="RND25" s="384"/>
      <c r="RNE25" s="384"/>
      <c r="RNF25" s="384"/>
      <c r="RNG25" s="384"/>
      <c r="RNH25" s="384"/>
      <c r="RNI25" s="384"/>
      <c r="RNJ25" s="384"/>
      <c r="RNK25" s="384"/>
      <c r="RNL25" s="384"/>
      <c r="RNM25" s="384"/>
      <c r="RNN25" s="384"/>
      <c r="RNO25" s="384"/>
      <c r="RNP25" s="384"/>
      <c r="RNQ25" s="384"/>
      <c r="RNR25" s="384"/>
      <c r="RNS25" s="384"/>
      <c r="RNT25" s="384"/>
      <c r="RNU25" s="384"/>
      <c r="RNV25" s="384"/>
      <c r="RNW25" s="384"/>
      <c r="RNX25" s="384"/>
      <c r="RNY25" s="384"/>
      <c r="RNZ25" s="384"/>
      <c r="ROA25" s="384"/>
      <c r="ROB25" s="384"/>
      <c r="ROC25" s="384"/>
      <c r="ROD25" s="384"/>
      <c r="ROE25" s="384"/>
      <c r="ROF25" s="384"/>
      <c r="ROG25" s="384"/>
      <c r="ROH25" s="384"/>
      <c r="ROI25" s="384"/>
      <c r="ROJ25" s="384"/>
      <c r="ROK25" s="384"/>
      <c r="ROL25" s="384"/>
      <c r="ROM25" s="384"/>
      <c r="RON25" s="384"/>
      <c r="ROO25" s="384"/>
      <c r="ROP25" s="384"/>
      <c r="ROQ25" s="384"/>
      <c r="ROR25" s="384"/>
      <c r="ROS25" s="384"/>
      <c r="ROT25" s="384"/>
      <c r="ROU25" s="384"/>
      <c r="ROV25" s="384"/>
      <c r="ROW25" s="384"/>
      <c r="ROX25" s="384"/>
      <c r="ROY25" s="384"/>
      <c r="ROZ25" s="384"/>
      <c r="RPA25" s="384"/>
      <c r="RPB25" s="384"/>
      <c r="RPC25" s="384"/>
      <c r="RPD25" s="384"/>
      <c r="RPE25" s="384"/>
      <c r="RPF25" s="384"/>
      <c r="RPG25" s="384"/>
      <c r="RPH25" s="384"/>
      <c r="RPI25" s="384"/>
      <c r="RPJ25" s="384"/>
      <c r="RPK25" s="384"/>
      <c r="RPL25" s="384"/>
      <c r="RPM25" s="384"/>
      <c r="RPN25" s="384"/>
      <c r="RPO25" s="384"/>
      <c r="RPP25" s="384"/>
      <c r="RPQ25" s="384"/>
      <c r="RPR25" s="384"/>
      <c r="RPS25" s="384"/>
      <c r="RPT25" s="384"/>
      <c r="RPU25" s="384"/>
      <c r="RPV25" s="384"/>
      <c r="RPW25" s="384"/>
      <c r="RPX25" s="384"/>
      <c r="RPY25" s="384"/>
      <c r="RPZ25" s="384"/>
      <c r="RQA25" s="384"/>
      <c r="RQB25" s="384"/>
      <c r="RQC25" s="384"/>
      <c r="RQD25" s="384"/>
      <c r="RQE25" s="384"/>
      <c r="RQF25" s="384"/>
      <c r="RQG25" s="384"/>
      <c r="RQH25" s="384"/>
      <c r="RQI25" s="384"/>
      <c r="RQJ25" s="384"/>
      <c r="RQK25" s="384"/>
      <c r="RQL25" s="384"/>
      <c r="RQM25" s="384"/>
      <c r="RQN25" s="384"/>
      <c r="RQO25" s="384"/>
      <c r="RQP25" s="384"/>
      <c r="RQQ25" s="384"/>
      <c r="RQR25" s="384"/>
      <c r="RQS25" s="384"/>
      <c r="RQT25" s="384"/>
      <c r="RQU25" s="384"/>
      <c r="RQV25" s="384"/>
      <c r="RQW25" s="384"/>
      <c r="RQX25" s="384"/>
      <c r="RQY25" s="384"/>
      <c r="RQZ25" s="384"/>
      <c r="RRA25" s="384"/>
      <c r="RRB25" s="384"/>
      <c r="RRC25" s="384"/>
      <c r="RRD25" s="384"/>
      <c r="RRE25" s="384"/>
      <c r="RRF25" s="384"/>
      <c r="RRG25" s="384"/>
      <c r="RRH25" s="384"/>
      <c r="RRI25" s="384"/>
      <c r="RRJ25" s="384"/>
      <c r="RRK25" s="384"/>
      <c r="RRL25" s="384"/>
      <c r="RRM25" s="384"/>
      <c r="RRN25" s="384"/>
      <c r="RRO25" s="384"/>
      <c r="RRP25" s="384"/>
      <c r="RRQ25" s="384"/>
      <c r="RRR25" s="384"/>
      <c r="RRS25" s="384"/>
      <c r="RRT25" s="384"/>
      <c r="RRU25" s="384"/>
      <c r="RRV25" s="384"/>
      <c r="RRW25" s="384"/>
      <c r="RRX25" s="384"/>
      <c r="RRY25" s="384"/>
      <c r="RRZ25" s="384"/>
      <c r="RSA25" s="384"/>
      <c r="RSB25" s="384"/>
      <c r="RSC25" s="384"/>
      <c r="RSD25" s="384"/>
      <c r="RSE25" s="384"/>
      <c r="RSF25" s="384"/>
      <c r="RSG25" s="384"/>
      <c r="RSH25" s="384"/>
      <c r="RSI25" s="384"/>
      <c r="RSJ25" s="384"/>
      <c r="RSK25" s="384"/>
      <c r="RSL25" s="384"/>
      <c r="RSM25" s="384"/>
      <c r="RSN25" s="384"/>
      <c r="RSO25" s="384"/>
      <c r="RSP25" s="384"/>
      <c r="RSQ25" s="384"/>
      <c r="RSR25" s="384"/>
      <c r="RSS25" s="384"/>
      <c r="RST25" s="384"/>
      <c r="RSU25" s="384"/>
      <c r="RSV25" s="384"/>
      <c r="RSW25" s="384"/>
      <c r="RSX25" s="384"/>
      <c r="RSY25" s="384"/>
      <c r="RSZ25" s="384"/>
      <c r="RTA25" s="384"/>
      <c r="RTB25" s="384"/>
      <c r="RTC25" s="384"/>
      <c r="RTD25" s="384"/>
      <c r="RTE25" s="384"/>
      <c r="RTF25" s="384"/>
      <c r="RTG25" s="384"/>
      <c r="RTH25" s="384"/>
      <c r="RTI25" s="384"/>
      <c r="RTJ25" s="384"/>
      <c r="RTK25" s="384"/>
      <c r="RTL25" s="384"/>
      <c r="RTM25" s="384"/>
      <c r="RTN25" s="384"/>
      <c r="RTO25" s="384"/>
      <c r="RTP25" s="384"/>
      <c r="RTQ25" s="384"/>
      <c r="RTR25" s="384"/>
      <c r="RTS25" s="384"/>
      <c r="RTT25" s="384"/>
      <c r="RTU25" s="384"/>
      <c r="RTV25" s="384"/>
      <c r="RTW25" s="384"/>
      <c r="RTX25" s="384"/>
      <c r="RTY25" s="384"/>
      <c r="RTZ25" s="384"/>
      <c r="RUA25" s="384"/>
      <c r="RUB25" s="384"/>
      <c r="RUC25" s="384"/>
      <c r="RUD25" s="384"/>
      <c r="RUE25" s="384"/>
      <c r="RUF25" s="384"/>
      <c r="RUG25" s="384"/>
      <c r="RUH25" s="384"/>
      <c r="RUI25" s="384"/>
      <c r="RUJ25" s="384"/>
      <c r="RUK25" s="384"/>
      <c r="RUL25" s="384"/>
      <c r="RUM25" s="384"/>
      <c r="RUN25" s="384"/>
      <c r="RUO25" s="384"/>
      <c r="RUP25" s="384"/>
      <c r="RUQ25" s="384"/>
      <c r="RUR25" s="384"/>
      <c r="RUS25" s="384"/>
      <c r="RUT25" s="384"/>
      <c r="RUU25" s="384"/>
      <c r="RUV25" s="384"/>
      <c r="RUW25" s="384"/>
      <c r="RUX25" s="384"/>
      <c r="RUY25" s="384"/>
      <c r="RUZ25" s="384"/>
      <c r="RVA25" s="384"/>
      <c r="RVB25" s="384"/>
      <c r="RVC25" s="384"/>
      <c r="RVD25" s="384"/>
      <c r="RVE25" s="384"/>
      <c r="RVF25" s="384"/>
      <c r="RVG25" s="384"/>
      <c r="RVH25" s="384"/>
      <c r="RVI25" s="384"/>
      <c r="RVJ25" s="384"/>
      <c r="RVK25" s="384"/>
      <c r="RVL25" s="384"/>
      <c r="RVM25" s="384"/>
      <c r="RVN25" s="384"/>
      <c r="RVO25" s="384"/>
      <c r="RVP25" s="384"/>
      <c r="RVQ25" s="384"/>
      <c r="RVR25" s="384"/>
      <c r="RVS25" s="384"/>
      <c r="RVT25" s="384"/>
      <c r="RVU25" s="384"/>
      <c r="RVV25" s="384"/>
      <c r="RVW25" s="384"/>
      <c r="RVX25" s="384"/>
      <c r="RVY25" s="384"/>
      <c r="RVZ25" s="384"/>
      <c r="RWA25" s="384"/>
      <c r="RWB25" s="384"/>
      <c r="RWC25" s="384"/>
      <c r="RWD25" s="384"/>
      <c r="RWE25" s="384"/>
      <c r="RWF25" s="384"/>
      <c r="RWG25" s="384"/>
      <c r="RWH25" s="384"/>
      <c r="RWI25" s="384"/>
      <c r="RWJ25" s="384"/>
      <c r="RWK25" s="384"/>
      <c r="RWL25" s="384"/>
      <c r="RWM25" s="384"/>
      <c r="RWN25" s="384"/>
      <c r="RWO25" s="384"/>
      <c r="RWP25" s="384"/>
      <c r="RWQ25" s="384"/>
      <c r="RWR25" s="384"/>
      <c r="RWS25" s="384"/>
      <c r="RWT25" s="384"/>
      <c r="RWU25" s="384"/>
      <c r="RWV25" s="384"/>
      <c r="RWW25" s="384"/>
      <c r="RWX25" s="384"/>
      <c r="RWY25" s="384"/>
      <c r="RWZ25" s="384"/>
      <c r="RXA25" s="384"/>
      <c r="RXB25" s="384"/>
      <c r="RXC25" s="384"/>
      <c r="RXD25" s="384"/>
      <c r="RXE25" s="384"/>
      <c r="RXF25" s="384"/>
      <c r="RXG25" s="384"/>
      <c r="RXH25" s="384"/>
      <c r="RXI25" s="384"/>
      <c r="RXJ25" s="384"/>
      <c r="RXK25" s="384"/>
      <c r="RXL25" s="384"/>
      <c r="RXM25" s="384"/>
      <c r="RXN25" s="384"/>
      <c r="RXO25" s="384"/>
      <c r="RXP25" s="384"/>
      <c r="RXQ25" s="384"/>
      <c r="RXR25" s="384"/>
      <c r="RXS25" s="384"/>
      <c r="RXT25" s="384"/>
      <c r="RXU25" s="384"/>
      <c r="RXV25" s="384"/>
      <c r="RXW25" s="384"/>
      <c r="RXX25" s="384"/>
      <c r="RXY25" s="384"/>
      <c r="RXZ25" s="384"/>
      <c r="RYA25" s="384"/>
      <c r="RYB25" s="384"/>
      <c r="RYC25" s="384"/>
      <c r="RYD25" s="384"/>
      <c r="RYE25" s="384"/>
      <c r="RYF25" s="384"/>
      <c r="RYG25" s="384"/>
      <c r="RYH25" s="384"/>
      <c r="RYI25" s="384"/>
      <c r="RYJ25" s="384"/>
      <c r="RYK25" s="384"/>
      <c r="RYL25" s="384"/>
      <c r="RYM25" s="384"/>
      <c r="RYN25" s="384"/>
      <c r="RYO25" s="384"/>
      <c r="RYP25" s="384"/>
      <c r="RYQ25" s="384"/>
      <c r="RYR25" s="384"/>
      <c r="RYS25" s="384"/>
      <c r="RYT25" s="384"/>
      <c r="RYU25" s="384"/>
      <c r="RYV25" s="384"/>
      <c r="RYW25" s="384"/>
      <c r="RYX25" s="384"/>
      <c r="RYY25" s="384"/>
      <c r="RYZ25" s="384"/>
      <c r="RZA25" s="384"/>
      <c r="RZB25" s="384"/>
      <c r="RZC25" s="384"/>
      <c r="RZD25" s="384"/>
      <c r="RZE25" s="384"/>
      <c r="RZF25" s="384"/>
      <c r="RZG25" s="384"/>
      <c r="RZH25" s="384"/>
      <c r="RZI25" s="384"/>
      <c r="RZJ25" s="384"/>
      <c r="RZK25" s="384"/>
      <c r="RZL25" s="384"/>
      <c r="RZM25" s="384"/>
      <c r="RZN25" s="384"/>
      <c r="RZO25" s="384"/>
      <c r="RZP25" s="384"/>
      <c r="RZQ25" s="384"/>
      <c r="RZR25" s="384"/>
      <c r="RZS25" s="384"/>
      <c r="RZT25" s="384"/>
      <c r="RZU25" s="384"/>
      <c r="RZV25" s="384"/>
      <c r="RZW25" s="384"/>
      <c r="RZX25" s="384"/>
      <c r="RZY25" s="384"/>
      <c r="RZZ25" s="384"/>
      <c r="SAA25" s="384"/>
      <c r="SAB25" s="384"/>
      <c r="SAC25" s="384"/>
      <c r="SAD25" s="384"/>
      <c r="SAE25" s="384"/>
      <c r="SAF25" s="384"/>
      <c r="SAG25" s="384"/>
      <c r="SAH25" s="384"/>
      <c r="SAI25" s="384"/>
      <c r="SAJ25" s="384"/>
      <c r="SAK25" s="384"/>
      <c r="SAL25" s="384"/>
      <c r="SAM25" s="384"/>
      <c r="SAN25" s="384"/>
      <c r="SAO25" s="384"/>
      <c r="SAP25" s="384"/>
      <c r="SAQ25" s="384"/>
      <c r="SAR25" s="384"/>
      <c r="SAS25" s="384"/>
      <c r="SAT25" s="384"/>
      <c r="SAU25" s="384"/>
      <c r="SAV25" s="384"/>
      <c r="SAW25" s="384"/>
      <c r="SAX25" s="384"/>
      <c r="SAY25" s="384"/>
      <c r="SAZ25" s="384"/>
      <c r="SBA25" s="384"/>
      <c r="SBB25" s="384"/>
      <c r="SBC25" s="384"/>
      <c r="SBD25" s="384"/>
      <c r="SBE25" s="384"/>
      <c r="SBF25" s="384"/>
      <c r="SBG25" s="384"/>
      <c r="SBH25" s="384"/>
      <c r="SBI25" s="384"/>
      <c r="SBJ25" s="384"/>
      <c r="SBK25" s="384"/>
      <c r="SBL25" s="384"/>
      <c r="SBM25" s="384"/>
      <c r="SBN25" s="384"/>
      <c r="SBO25" s="384"/>
      <c r="SBP25" s="384"/>
      <c r="SBQ25" s="384"/>
      <c r="SBR25" s="384"/>
      <c r="SBS25" s="384"/>
      <c r="SBT25" s="384"/>
      <c r="SBU25" s="384"/>
      <c r="SBV25" s="384"/>
      <c r="SBW25" s="384"/>
      <c r="SBX25" s="384"/>
      <c r="SBY25" s="384"/>
      <c r="SBZ25" s="384"/>
      <c r="SCA25" s="384"/>
      <c r="SCB25" s="384"/>
      <c r="SCC25" s="384"/>
      <c r="SCD25" s="384"/>
      <c r="SCE25" s="384"/>
      <c r="SCF25" s="384"/>
      <c r="SCG25" s="384"/>
      <c r="SCH25" s="384"/>
      <c r="SCI25" s="384"/>
      <c r="SCJ25" s="384"/>
      <c r="SCK25" s="384"/>
      <c r="SCL25" s="384"/>
      <c r="SCM25" s="384"/>
      <c r="SCN25" s="384"/>
      <c r="SCO25" s="384"/>
      <c r="SCP25" s="384"/>
      <c r="SCQ25" s="384"/>
      <c r="SCR25" s="384"/>
      <c r="SCS25" s="384"/>
      <c r="SCT25" s="384"/>
      <c r="SCU25" s="384"/>
      <c r="SCV25" s="384"/>
      <c r="SCW25" s="384"/>
      <c r="SCX25" s="384"/>
      <c r="SCY25" s="384"/>
      <c r="SCZ25" s="384"/>
      <c r="SDA25" s="384"/>
      <c r="SDB25" s="384"/>
      <c r="SDC25" s="384"/>
      <c r="SDD25" s="384"/>
      <c r="SDE25" s="384"/>
      <c r="SDF25" s="384"/>
      <c r="SDG25" s="384"/>
      <c r="SDH25" s="384"/>
      <c r="SDI25" s="384"/>
      <c r="SDJ25" s="384"/>
      <c r="SDK25" s="384"/>
      <c r="SDL25" s="384"/>
      <c r="SDM25" s="384"/>
      <c r="SDN25" s="384"/>
      <c r="SDO25" s="384"/>
      <c r="SDP25" s="384"/>
      <c r="SDQ25" s="384"/>
      <c r="SDR25" s="384"/>
      <c r="SDS25" s="384"/>
      <c r="SDT25" s="384"/>
      <c r="SDU25" s="384"/>
      <c r="SDV25" s="384"/>
      <c r="SDW25" s="384"/>
      <c r="SDX25" s="384"/>
      <c r="SDY25" s="384"/>
      <c r="SDZ25" s="384"/>
      <c r="SEA25" s="384"/>
      <c r="SEB25" s="384"/>
      <c r="SEC25" s="384"/>
      <c r="SED25" s="384"/>
      <c r="SEE25" s="384"/>
      <c r="SEF25" s="384"/>
      <c r="SEG25" s="384"/>
      <c r="SEH25" s="384"/>
      <c r="SEI25" s="384"/>
      <c r="SEJ25" s="384"/>
      <c r="SEK25" s="384"/>
      <c r="SEL25" s="384"/>
      <c r="SEM25" s="384"/>
      <c r="SEN25" s="384"/>
      <c r="SEO25" s="384"/>
      <c r="SEP25" s="384"/>
      <c r="SEQ25" s="384"/>
      <c r="SER25" s="384"/>
      <c r="SES25" s="384"/>
      <c r="SET25" s="384"/>
      <c r="SEU25" s="384"/>
      <c r="SEV25" s="384"/>
      <c r="SEW25" s="384"/>
      <c r="SEX25" s="384"/>
      <c r="SEY25" s="384"/>
      <c r="SEZ25" s="384"/>
      <c r="SFA25" s="384"/>
      <c r="SFB25" s="384"/>
      <c r="SFC25" s="384"/>
      <c r="SFD25" s="384"/>
      <c r="SFE25" s="384"/>
      <c r="SFF25" s="384"/>
      <c r="SFG25" s="384"/>
      <c r="SFH25" s="384"/>
      <c r="SFI25" s="384"/>
      <c r="SFJ25" s="384"/>
      <c r="SFK25" s="384"/>
      <c r="SFL25" s="384"/>
      <c r="SFM25" s="384"/>
      <c r="SFN25" s="384"/>
      <c r="SFO25" s="384"/>
      <c r="SFP25" s="384"/>
      <c r="SFQ25" s="384"/>
      <c r="SFR25" s="384"/>
      <c r="SFS25" s="384"/>
      <c r="SFT25" s="384"/>
      <c r="SFU25" s="384"/>
      <c r="SFV25" s="384"/>
      <c r="SFW25" s="384"/>
      <c r="SFX25" s="384"/>
      <c r="SFY25" s="384"/>
      <c r="SFZ25" s="384"/>
      <c r="SGA25" s="384"/>
      <c r="SGB25" s="384"/>
      <c r="SGC25" s="384"/>
      <c r="SGD25" s="384"/>
      <c r="SGE25" s="384"/>
      <c r="SGF25" s="384"/>
      <c r="SGG25" s="384"/>
      <c r="SGH25" s="384"/>
      <c r="SGI25" s="384"/>
      <c r="SGJ25" s="384"/>
      <c r="SGK25" s="384"/>
      <c r="SGL25" s="384"/>
      <c r="SGM25" s="384"/>
      <c r="SGN25" s="384"/>
      <c r="SGO25" s="384"/>
      <c r="SGP25" s="384"/>
      <c r="SGQ25" s="384"/>
      <c r="SGR25" s="384"/>
      <c r="SGS25" s="384"/>
      <c r="SGT25" s="384"/>
      <c r="SGU25" s="384"/>
      <c r="SGV25" s="384"/>
      <c r="SGW25" s="384"/>
      <c r="SGX25" s="384"/>
      <c r="SGY25" s="384"/>
      <c r="SGZ25" s="384"/>
      <c r="SHA25" s="384"/>
      <c r="SHB25" s="384"/>
      <c r="SHC25" s="384"/>
      <c r="SHD25" s="384"/>
      <c r="SHE25" s="384"/>
      <c r="SHF25" s="384"/>
      <c r="SHG25" s="384"/>
      <c r="SHH25" s="384"/>
      <c r="SHI25" s="384"/>
      <c r="SHJ25" s="384"/>
      <c r="SHK25" s="384"/>
      <c r="SHL25" s="384"/>
      <c r="SHM25" s="384"/>
      <c r="SHN25" s="384"/>
      <c r="SHO25" s="384"/>
      <c r="SHP25" s="384"/>
      <c r="SHQ25" s="384"/>
      <c r="SHR25" s="384"/>
      <c r="SHS25" s="384"/>
      <c r="SHT25" s="384"/>
      <c r="SHU25" s="384"/>
      <c r="SHV25" s="384"/>
      <c r="SHW25" s="384"/>
      <c r="SHX25" s="384"/>
      <c r="SHY25" s="384"/>
      <c r="SHZ25" s="384"/>
      <c r="SIA25" s="384"/>
      <c r="SIB25" s="384"/>
      <c r="SIC25" s="384"/>
      <c r="SID25" s="384"/>
      <c r="SIE25" s="384"/>
      <c r="SIF25" s="384"/>
      <c r="SIG25" s="384"/>
      <c r="SIH25" s="384"/>
      <c r="SII25" s="384"/>
      <c r="SIJ25" s="384"/>
      <c r="SIK25" s="384"/>
      <c r="SIL25" s="384"/>
      <c r="SIM25" s="384"/>
      <c r="SIN25" s="384"/>
      <c r="SIO25" s="384"/>
      <c r="SIP25" s="384"/>
      <c r="SIQ25" s="384"/>
      <c r="SIR25" s="384"/>
      <c r="SIS25" s="384"/>
      <c r="SIT25" s="384"/>
      <c r="SIU25" s="384"/>
      <c r="SIV25" s="384"/>
      <c r="SIW25" s="384"/>
      <c r="SIX25" s="384"/>
      <c r="SIY25" s="384"/>
      <c r="SIZ25" s="384"/>
      <c r="SJA25" s="384"/>
      <c r="SJB25" s="384"/>
      <c r="SJC25" s="384"/>
      <c r="SJD25" s="384"/>
      <c r="SJE25" s="384"/>
      <c r="SJF25" s="384"/>
      <c r="SJG25" s="384"/>
      <c r="SJH25" s="384"/>
      <c r="SJI25" s="384"/>
      <c r="SJJ25" s="384"/>
      <c r="SJK25" s="384"/>
      <c r="SJL25" s="384"/>
      <c r="SJM25" s="384"/>
      <c r="SJN25" s="384"/>
      <c r="SJO25" s="384"/>
      <c r="SJP25" s="384"/>
      <c r="SJQ25" s="384"/>
      <c r="SJR25" s="384"/>
      <c r="SJS25" s="384"/>
      <c r="SJT25" s="384"/>
      <c r="SJU25" s="384"/>
      <c r="SJV25" s="384"/>
      <c r="SJW25" s="384"/>
      <c r="SJX25" s="384"/>
      <c r="SJY25" s="384"/>
      <c r="SJZ25" s="384"/>
      <c r="SKA25" s="384"/>
      <c r="SKB25" s="384"/>
      <c r="SKC25" s="384"/>
      <c r="SKD25" s="384"/>
      <c r="SKE25" s="384"/>
      <c r="SKF25" s="384"/>
      <c r="SKG25" s="384"/>
      <c r="SKH25" s="384"/>
      <c r="SKI25" s="384"/>
      <c r="SKJ25" s="384"/>
      <c r="SKK25" s="384"/>
      <c r="SKL25" s="384"/>
      <c r="SKM25" s="384"/>
      <c r="SKN25" s="384"/>
      <c r="SKO25" s="384"/>
      <c r="SKP25" s="384"/>
      <c r="SKQ25" s="384"/>
      <c r="SKR25" s="384"/>
      <c r="SKS25" s="384"/>
      <c r="SKT25" s="384"/>
      <c r="SKU25" s="384"/>
      <c r="SKV25" s="384"/>
      <c r="SKW25" s="384"/>
      <c r="SKX25" s="384"/>
      <c r="SKY25" s="384"/>
      <c r="SKZ25" s="384"/>
      <c r="SLA25" s="384"/>
      <c r="SLB25" s="384"/>
      <c r="SLC25" s="384"/>
      <c r="SLD25" s="384"/>
      <c r="SLE25" s="384"/>
      <c r="SLF25" s="384"/>
      <c r="SLG25" s="384"/>
      <c r="SLH25" s="384"/>
      <c r="SLI25" s="384"/>
      <c r="SLJ25" s="384"/>
      <c r="SLK25" s="384"/>
      <c r="SLL25" s="384"/>
      <c r="SLM25" s="384"/>
      <c r="SLN25" s="384"/>
      <c r="SLO25" s="384"/>
      <c r="SLP25" s="384"/>
      <c r="SLQ25" s="384"/>
      <c r="SLR25" s="384"/>
      <c r="SLS25" s="384"/>
      <c r="SLT25" s="384"/>
      <c r="SLU25" s="384"/>
      <c r="SLV25" s="384"/>
      <c r="SLW25" s="384"/>
      <c r="SLX25" s="384"/>
      <c r="SLY25" s="384"/>
      <c r="SLZ25" s="384"/>
      <c r="SMA25" s="384"/>
      <c r="SMB25" s="384"/>
      <c r="SMC25" s="384"/>
      <c r="SMD25" s="384"/>
      <c r="SME25" s="384"/>
      <c r="SMF25" s="384"/>
      <c r="SMG25" s="384"/>
      <c r="SMH25" s="384"/>
      <c r="SMI25" s="384"/>
      <c r="SMJ25" s="384"/>
      <c r="SMK25" s="384"/>
      <c r="SML25" s="384"/>
      <c r="SMM25" s="384"/>
      <c r="SMN25" s="384"/>
      <c r="SMO25" s="384"/>
      <c r="SMP25" s="384"/>
      <c r="SMQ25" s="384"/>
      <c r="SMR25" s="384"/>
      <c r="SMS25" s="384"/>
      <c r="SMT25" s="384"/>
      <c r="SMU25" s="384"/>
      <c r="SMV25" s="384"/>
      <c r="SMW25" s="384"/>
      <c r="SMX25" s="384"/>
      <c r="SMY25" s="384"/>
      <c r="SMZ25" s="384"/>
      <c r="SNA25" s="384"/>
      <c r="SNB25" s="384"/>
      <c r="SNC25" s="384"/>
      <c r="SND25" s="384"/>
      <c r="SNE25" s="384"/>
      <c r="SNF25" s="384"/>
      <c r="SNG25" s="384"/>
      <c r="SNH25" s="384"/>
      <c r="SNI25" s="384"/>
      <c r="SNJ25" s="384"/>
      <c r="SNK25" s="384"/>
      <c r="SNL25" s="384"/>
      <c r="SNM25" s="384"/>
      <c r="SNN25" s="384"/>
      <c r="SNO25" s="384"/>
      <c r="SNP25" s="384"/>
      <c r="SNQ25" s="384"/>
      <c r="SNR25" s="384"/>
      <c r="SNS25" s="384"/>
      <c r="SNT25" s="384"/>
      <c r="SNU25" s="384"/>
      <c r="SNV25" s="384"/>
      <c r="SNW25" s="384"/>
      <c r="SNX25" s="384"/>
      <c r="SNY25" s="384"/>
      <c r="SNZ25" s="384"/>
      <c r="SOA25" s="384"/>
      <c r="SOB25" s="384"/>
      <c r="SOC25" s="384"/>
      <c r="SOD25" s="384"/>
      <c r="SOE25" s="384"/>
      <c r="SOF25" s="384"/>
      <c r="SOG25" s="384"/>
      <c r="SOH25" s="384"/>
      <c r="SOI25" s="384"/>
      <c r="SOJ25" s="384"/>
      <c r="SOK25" s="384"/>
      <c r="SOL25" s="384"/>
      <c r="SOM25" s="384"/>
      <c r="SON25" s="384"/>
      <c r="SOO25" s="384"/>
      <c r="SOP25" s="384"/>
      <c r="SOQ25" s="384"/>
      <c r="SOR25" s="384"/>
      <c r="SOS25" s="384"/>
      <c r="SOT25" s="384"/>
      <c r="SOU25" s="384"/>
      <c r="SOV25" s="384"/>
      <c r="SOW25" s="384"/>
      <c r="SOX25" s="384"/>
      <c r="SOY25" s="384"/>
      <c r="SOZ25" s="384"/>
      <c r="SPA25" s="384"/>
      <c r="SPB25" s="384"/>
      <c r="SPC25" s="384"/>
      <c r="SPD25" s="384"/>
      <c r="SPE25" s="384"/>
      <c r="SPF25" s="384"/>
      <c r="SPG25" s="384"/>
      <c r="SPH25" s="384"/>
      <c r="SPI25" s="384"/>
      <c r="SPJ25" s="384"/>
      <c r="SPK25" s="384"/>
      <c r="SPL25" s="384"/>
      <c r="SPM25" s="384"/>
      <c r="SPN25" s="384"/>
      <c r="SPO25" s="384"/>
      <c r="SPP25" s="384"/>
      <c r="SPQ25" s="384"/>
      <c r="SPR25" s="384"/>
      <c r="SPS25" s="384"/>
      <c r="SPT25" s="384"/>
      <c r="SPU25" s="384"/>
      <c r="SPV25" s="384"/>
      <c r="SPW25" s="384"/>
      <c r="SPX25" s="384"/>
      <c r="SPY25" s="384"/>
      <c r="SPZ25" s="384"/>
      <c r="SQA25" s="384"/>
      <c r="SQB25" s="384"/>
      <c r="SQC25" s="384"/>
      <c r="SQD25" s="384"/>
      <c r="SQE25" s="384"/>
      <c r="SQF25" s="384"/>
      <c r="SQG25" s="384"/>
      <c r="SQH25" s="384"/>
      <c r="SQI25" s="384"/>
      <c r="SQJ25" s="384"/>
      <c r="SQK25" s="384"/>
      <c r="SQL25" s="384"/>
      <c r="SQM25" s="384"/>
      <c r="SQN25" s="384"/>
      <c r="SQO25" s="384"/>
      <c r="SQP25" s="384"/>
      <c r="SQQ25" s="384"/>
      <c r="SQR25" s="384"/>
      <c r="SQS25" s="384"/>
      <c r="SQT25" s="384"/>
      <c r="SQU25" s="384"/>
      <c r="SQV25" s="384"/>
      <c r="SQW25" s="384"/>
      <c r="SQX25" s="384"/>
      <c r="SQY25" s="384"/>
      <c r="SQZ25" s="384"/>
      <c r="SRA25" s="384"/>
      <c r="SRB25" s="384"/>
      <c r="SRC25" s="384"/>
      <c r="SRD25" s="384"/>
      <c r="SRE25" s="384"/>
      <c r="SRF25" s="384"/>
      <c r="SRG25" s="384"/>
      <c r="SRH25" s="384"/>
      <c r="SRI25" s="384"/>
      <c r="SRJ25" s="384"/>
      <c r="SRK25" s="384"/>
      <c r="SRL25" s="384"/>
      <c r="SRM25" s="384"/>
      <c r="SRN25" s="384"/>
      <c r="SRO25" s="384"/>
      <c r="SRP25" s="384"/>
      <c r="SRQ25" s="384"/>
      <c r="SRR25" s="384"/>
      <c r="SRS25" s="384"/>
      <c r="SRT25" s="384"/>
      <c r="SRU25" s="384"/>
      <c r="SRV25" s="384"/>
      <c r="SRW25" s="384"/>
      <c r="SRX25" s="384"/>
      <c r="SRY25" s="384"/>
      <c r="SRZ25" s="384"/>
      <c r="SSA25" s="384"/>
      <c r="SSB25" s="384"/>
      <c r="SSC25" s="384"/>
      <c r="SSD25" s="384"/>
      <c r="SSE25" s="384"/>
      <c r="SSF25" s="384"/>
      <c r="SSG25" s="384"/>
      <c r="SSH25" s="384"/>
      <c r="SSI25" s="384"/>
      <c r="SSJ25" s="384"/>
      <c r="SSK25" s="384"/>
      <c r="SSL25" s="384"/>
      <c r="SSM25" s="384"/>
      <c r="SSN25" s="384"/>
      <c r="SSO25" s="384"/>
      <c r="SSP25" s="384"/>
      <c r="SSQ25" s="384"/>
      <c r="SSR25" s="384"/>
      <c r="SSS25" s="384"/>
      <c r="SST25" s="384"/>
      <c r="SSU25" s="384"/>
      <c r="SSV25" s="384"/>
      <c r="SSW25" s="384"/>
      <c r="SSX25" s="384"/>
      <c r="SSY25" s="384"/>
      <c r="SSZ25" s="384"/>
      <c r="STA25" s="384"/>
      <c r="STB25" s="384"/>
      <c r="STC25" s="384"/>
      <c r="STD25" s="384"/>
      <c r="STE25" s="384"/>
      <c r="STF25" s="384"/>
      <c r="STG25" s="384"/>
      <c r="STH25" s="384"/>
      <c r="STI25" s="384"/>
      <c r="STJ25" s="384"/>
      <c r="STK25" s="384"/>
      <c r="STL25" s="384"/>
      <c r="STM25" s="384"/>
      <c r="STN25" s="384"/>
      <c r="STO25" s="384"/>
      <c r="STP25" s="384"/>
      <c r="STQ25" s="384"/>
      <c r="STR25" s="384"/>
      <c r="STS25" s="384"/>
      <c r="STT25" s="384"/>
      <c r="STU25" s="384"/>
      <c r="STV25" s="384"/>
      <c r="STW25" s="384"/>
      <c r="STX25" s="384"/>
      <c r="STY25" s="384"/>
      <c r="STZ25" s="384"/>
      <c r="SUA25" s="384"/>
      <c r="SUB25" s="384"/>
      <c r="SUC25" s="384"/>
      <c r="SUD25" s="384"/>
      <c r="SUE25" s="384"/>
      <c r="SUF25" s="384"/>
      <c r="SUG25" s="384"/>
      <c r="SUH25" s="384"/>
      <c r="SUI25" s="384"/>
      <c r="SUJ25" s="384"/>
      <c r="SUK25" s="384"/>
      <c r="SUL25" s="384"/>
      <c r="SUM25" s="384"/>
      <c r="SUN25" s="384"/>
      <c r="SUO25" s="384"/>
      <c r="SUP25" s="384"/>
      <c r="SUQ25" s="384"/>
      <c r="SUR25" s="384"/>
      <c r="SUS25" s="384"/>
      <c r="SUT25" s="384"/>
      <c r="SUU25" s="384"/>
      <c r="SUV25" s="384"/>
      <c r="SUW25" s="384"/>
      <c r="SUX25" s="384"/>
      <c r="SUY25" s="384"/>
      <c r="SUZ25" s="384"/>
      <c r="SVA25" s="384"/>
      <c r="SVB25" s="384"/>
      <c r="SVC25" s="384"/>
      <c r="SVD25" s="384"/>
      <c r="SVE25" s="384"/>
      <c r="SVF25" s="384"/>
      <c r="SVG25" s="384"/>
      <c r="SVH25" s="384"/>
      <c r="SVI25" s="384"/>
      <c r="SVJ25" s="384"/>
      <c r="SVK25" s="384"/>
      <c r="SVL25" s="384"/>
      <c r="SVM25" s="384"/>
      <c r="SVN25" s="384"/>
      <c r="SVO25" s="384"/>
      <c r="SVP25" s="384"/>
      <c r="SVQ25" s="384"/>
      <c r="SVR25" s="384"/>
      <c r="SVS25" s="384"/>
      <c r="SVT25" s="384"/>
      <c r="SVU25" s="384"/>
      <c r="SVV25" s="384"/>
      <c r="SVW25" s="384"/>
      <c r="SVX25" s="384"/>
      <c r="SVY25" s="384"/>
      <c r="SVZ25" s="384"/>
      <c r="SWA25" s="384"/>
      <c r="SWB25" s="384"/>
      <c r="SWC25" s="384"/>
      <c r="SWD25" s="384"/>
      <c r="SWE25" s="384"/>
      <c r="SWF25" s="384"/>
      <c r="SWG25" s="384"/>
      <c r="SWH25" s="384"/>
      <c r="SWI25" s="384"/>
      <c r="SWJ25" s="384"/>
      <c r="SWK25" s="384"/>
      <c r="SWL25" s="384"/>
      <c r="SWM25" s="384"/>
      <c r="SWN25" s="384"/>
      <c r="SWO25" s="384"/>
      <c r="SWP25" s="384"/>
      <c r="SWQ25" s="384"/>
      <c r="SWR25" s="384"/>
      <c r="SWS25" s="384"/>
      <c r="SWT25" s="384"/>
      <c r="SWU25" s="384"/>
      <c r="SWV25" s="384"/>
      <c r="SWW25" s="384"/>
      <c r="SWX25" s="384"/>
      <c r="SWY25" s="384"/>
      <c r="SWZ25" s="384"/>
      <c r="SXA25" s="384"/>
      <c r="SXB25" s="384"/>
      <c r="SXC25" s="384"/>
      <c r="SXD25" s="384"/>
      <c r="SXE25" s="384"/>
      <c r="SXF25" s="384"/>
      <c r="SXG25" s="384"/>
      <c r="SXH25" s="384"/>
      <c r="SXI25" s="384"/>
      <c r="SXJ25" s="384"/>
      <c r="SXK25" s="384"/>
      <c r="SXL25" s="384"/>
      <c r="SXM25" s="384"/>
      <c r="SXN25" s="384"/>
      <c r="SXO25" s="384"/>
      <c r="SXP25" s="384"/>
      <c r="SXQ25" s="384"/>
      <c r="SXR25" s="384"/>
      <c r="SXS25" s="384"/>
      <c r="SXT25" s="384"/>
      <c r="SXU25" s="384"/>
      <c r="SXV25" s="384"/>
      <c r="SXW25" s="384"/>
      <c r="SXX25" s="384"/>
      <c r="SXY25" s="384"/>
      <c r="SXZ25" s="384"/>
      <c r="SYA25" s="384"/>
      <c r="SYB25" s="384"/>
      <c r="SYC25" s="384"/>
      <c r="SYD25" s="384"/>
      <c r="SYE25" s="384"/>
      <c r="SYF25" s="384"/>
      <c r="SYG25" s="384"/>
      <c r="SYH25" s="384"/>
      <c r="SYI25" s="384"/>
      <c r="SYJ25" s="384"/>
      <c r="SYK25" s="384"/>
      <c r="SYL25" s="384"/>
      <c r="SYM25" s="384"/>
      <c r="SYN25" s="384"/>
      <c r="SYO25" s="384"/>
      <c r="SYP25" s="384"/>
      <c r="SYQ25" s="384"/>
      <c r="SYR25" s="384"/>
      <c r="SYS25" s="384"/>
      <c r="SYT25" s="384"/>
      <c r="SYU25" s="384"/>
      <c r="SYV25" s="384"/>
      <c r="SYW25" s="384"/>
      <c r="SYX25" s="384"/>
      <c r="SYY25" s="384"/>
      <c r="SYZ25" s="384"/>
      <c r="SZA25" s="384"/>
      <c r="SZB25" s="384"/>
      <c r="SZC25" s="384"/>
      <c r="SZD25" s="384"/>
      <c r="SZE25" s="384"/>
      <c r="SZF25" s="384"/>
      <c r="SZG25" s="384"/>
      <c r="SZH25" s="384"/>
      <c r="SZI25" s="384"/>
      <c r="SZJ25" s="384"/>
      <c r="SZK25" s="384"/>
      <c r="SZL25" s="384"/>
      <c r="SZM25" s="384"/>
      <c r="SZN25" s="384"/>
      <c r="SZO25" s="384"/>
      <c r="SZP25" s="384"/>
      <c r="SZQ25" s="384"/>
      <c r="SZR25" s="384"/>
      <c r="SZS25" s="384"/>
      <c r="SZT25" s="384"/>
      <c r="SZU25" s="384"/>
      <c r="SZV25" s="384"/>
      <c r="SZW25" s="384"/>
      <c r="SZX25" s="384"/>
      <c r="SZY25" s="384"/>
      <c r="SZZ25" s="384"/>
      <c r="TAA25" s="384"/>
      <c r="TAB25" s="384"/>
      <c r="TAC25" s="384"/>
      <c r="TAD25" s="384"/>
      <c r="TAE25" s="384"/>
      <c r="TAF25" s="384"/>
      <c r="TAG25" s="384"/>
      <c r="TAH25" s="384"/>
      <c r="TAI25" s="384"/>
      <c r="TAJ25" s="384"/>
      <c r="TAK25" s="384"/>
      <c r="TAL25" s="384"/>
      <c r="TAM25" s="384"/>
      <c r="TAN25" s="384"/>
      <c r="TAO25" s="384"/>
      <c r="TAP25" s="384"/>
      <c r="TAQ25" s="384"/>
      <c r="TAR25" s="384"/>
      <c r="TAS25" s="384"/>
      <c r="TAT25" s="384"/>
      <c r="TAU25" s="384"/>
      <c r="TAV25" s="384"/>
      <c r="TAW25" s="384"/>
      <c r="TAX25" s="384"/>
      <c r="TAY25" s="384"/>
      <c r="TAZ25" s="384"/>
      <c r="TBA25" s="384"/>
      <c r="TBB25" s="384"/>
      <c r="TBC25" s="384"/>
      <c r="TBD25" s="384"/>
      <c r="TBE25" s="384"/>
      <c r="TBF25" s="384"/>
      <c r="TBG25" s="384"/>
      <c r="TBH25" s="384"/>
      <c r="TBI25" s="384"/>
      <c r="TBJ25" s="384"/>
      <c r="TBK25" s="384"/>
      <c r="TBL25" s="384"/>
      <c r="TBM25" s="384"/>
      <c r="TBN25" s="384"/>
      <c r="TBO25" s="384"/>
      <c r="TBP25" s="384"/>
      <c r="TBQ25" s="384"/>
      <c r="TBR25" s="384"/>
      <c r="TBS25" s="384"/>
      <c r="TBT25" s="384"/>
      <c r="TBU25" s="384"/>
      <c r="TBV25" s="384"/>
      <c r="TBW25" s="384"/>
      <c r="TBX25" s="384"/>
      <c r="TBY25" s="384"/>
      <c r="TBZ25" s="384"/>
      <c r="TCA25" s="384"/>
      <c r="TCB25" s="384"/>
      <c r="TCC25" s="384"/>
      <c r="TCD25" s="384"/>
      <c r="TCE25" s="384"/>
      <c r="TCF25" s="384"/>
      <c r="TCG25" s="384"/>
      <c r="TCH25" s="384"/>
      <c r="TCI25" s="384"/>
      <c r="TCJ25" s="384"/>
      <c r="TCK25" s="384"/>
      <c r="TCL25" s="384"/>
      <c r="TCM25" s="384"/>
      <c r="TCN25" s="384"/>
      <c r="TCO25" s="384"/>
      <c r="TCP25" s="384"/>
      <c r="TCQ25" s="384"/>
      <c r="TCR25" s="384"/>
      <c r="TCS25" s="384"/>
      <c r="TCT25" s="384"/>
      <c r="TCU25" s="384"/>
      <c r="TCV25" s="384"/>
      <c r="TCW25" s="384"/>
      <c r="TCX25" s="384"/>
      <c r="TCY25" s="384"/>
      <c r="TCZ25" s="384"/>
      <c r="TDA25" s="384"/>
      <c r="TDB25" s="384"/>
      <c r="TDC25" s="384"/>
      <c r="TDD25" s="384"/>
      <c r="TDE25" s="384"/>
      <c r="TDF25" s="384"/>
      <c r="TDG25" s="384"/>
      <c r="TDH25" s="384"/>
      <c r="TDI25" s="384"/>
      <c r="TDJ25" s="384"/>
      <c r="TDK25" s="384"/>
      <c r="TDL25" s="384"/>
      <c r="TDM25" s="384"/>
      <c r="TDN25" s="384"/>
      <c r="TDO25" s="384"/>
      <c r="TDP25" s="384"/>
      <c r="TDQ25" s="384"/>
      <c r="TDR25" s="384"/>
      <c r="TDS25" s="384"/>
      <c r="TDT25" s="384"/>
      <c r="TDU25" s="384"/>
      <c r="TDV25" s="384"/>
      <c r="TDW25" s="384"/>
      <c r="TDX25" s="384"/>
      <c r="TDY25" s="384"/>
      <c r="TDZ25" s="384"/>
      <c r="TEA25" s="384"/>
      <c r="TEB25" s="384"/>
      <c r="TEC25" s="384"/>
      <c r="TED25" s="384"/>
      <c r="TEE25" s="384"/>
      <c r="TEF25" s="384"/>
      <c r="TEG25" s="384"/>
      <c r="TEH25" s="384"/>
      <c r="TEI25" s="384"/>
      <c r="TEJ25" s="384"/>
      <c r="TEK25" s="384"/>
      <c r="TEL25" s="384"/>
      <c r="TEM25" s="384"/>
      <c r="TEN25" s="384"/>
      <c r="TEO25" s="384"/>
      <c r="TEP25" s="384"/>
      <c r="TEQ25" s="384"/>
      <c r="TER25" s="384"/>
      <c r="TES25" s="384"/>
      <c r="TET25" s="384"/>
      <c r="TEU25" s="384"/>
      <c r="TEV25" s="384"/>
      <c r="TEW25" s="384"/>
      <c r="TEX25" s="384"/>
      <c r="TEY25" s="384"/>
      <c r="TEZ25" s="384"/>
      <c r="TFA25" s="384"/>
      <c r="TFB25" s="384"/>
      <c r="TFC25" s="384"/>
      <c r="TFD25" s="384"/>
      <c r="TFE25" s="384"/>
      <c r="TFF25" s="384"/>
      <c r="TFG25" s="384"/>
      <c r="TFH25" s="384"/>
      <c r="TFI25" s="384"/>
      <c r="TFJ25" s="384"/>
      <c r="TFK25" s="384"/>
      <c r="TFL25" s="384"/>
      <c r="TFM25" s="384"/>
      <c r="TFN25" s="384"/>
      <c r="TFO25" s="384"/>
      <c r="TFP25" s="384"/>
      <c r="TFQ25" s="384"/>
      <c r="TFR25" s="384"/>
      <c r="TFS25" s="384"/>
      <c r="TFT25" s="384"/>
      <c r="TFU25" s="384"/>
      <c r="TFV25" s="384"/>
      <c r="TFW25" s="384"/>
      <c r="TFX25" s="384"/>
      <c r="TFY25" s="384"/>
      <c r="TFZ25" s="384"/>
      <c r="TGA25" s="384"/>
      <c r="TGB25" s="384"/>
      <c r="TGC25" s="384"/>
      <c r="TGD25" s="384"/>
      <c r="TGE25" s="384"/>
      <c r="TGF25" s="384"/>
      <c r="TGG25" s="384"/>
      <c r="TGH25" s="384"/>
      <c r="TGI25" s="384"/>
      <c r="TGJ25" s="384"/>
      <c r="TGK25" s="384"/>
      <c r="TGL25" s="384"/>
      <c r="TGM25" s="384"/>
      <c r="TGN25" s="384"/>
      <c r="TGO25" s="384"/>
      <c r="TGP25" s="384"/>
      <c r="TGQ25" s="384"/>
      <c r="TGR25" s="384"/>
      <c r="TGS25" s="384"/>
      <c r="TGT25" s="384"/>
      <c r="TGU25" s="384"/>
      <c r="TGV25" s="384"/>
      <c r="TGW25" s="384"/>
      <c r="TGX25" s="384"/>
      <c r="TGY25" s="384"/>
      <c r="TGZ25" s="384"/>
      <c r="THA25" s="384"/>
      <c r="THB25" s="384"/>
      <c r="THC25" s="384"/>
      <c r="THD25" s="384"/>
      <c r="THE25" s="384"/>
      <c r="THF25" s="384"/>
      <c r="THG25" s="384"/>
      <c r="THH25" s="384"/>
      <c r="THI25" s="384"/>
      <c r="THJ25" s="384"/>
      <c r="THK25" s="384"/>
      <c r="THL25" s="384"/>
      <c r="THM25" s="384"/>
      <c r="THN25" s="384"/>
      <c r="THO25" s="384"/>
      <c r="THP25" s="384"/>
      <c r="THQ25" s="384"/>
      <c r="THR25" s="384"/>
      <c r="THS25" s="384"/>
      <c r="THT25" s="384"/>
      <c r="THU25" s="384"/>
      <c r="THV25" s="384"/>
      <c r="THW25" s="384"/>
      <c r="THX25" s="384"/>
      <c r="THY25" s="384"/>
      <c r="THZ25" s="384"/>
      <c r="TIA25" s="384"/>
      <c r="TIB25" s="384"/>
      <c r="TIC25" s="384"/>
      <c r="TID25" s="384"/>
      <c r="TIE25" s="384"/>
      <c r="TIF25" s="384"/>
      <c r="TIG25" s="384"/>
      <c r="TIH25" s="384"/>
      <c r="TII25" s="384"/>
      <c r="TIJ25" s="384"/>
      <c r="TIK25" s="384"/>
      <c r="TIL25" s="384"/>
      <c r="TIM25" s="384"/>
      <c r="TIN25" s="384"/>
      <c r="TIO25" s="384"/>
      <c r="TIP25" s="384"/>
      <c r="TIQ25" s="384"/>
      <c r="TIR25" s="384"/>
      <c r="TIS25" s="384"/>
      <c r="TIT25" s="384"/>
      <c r="TIU25" s="384"/>
      <c r="TIV25" s="384"/>
      <c r="TIW25" s="384"/>
      <c r="TIX25" s="384"/>
      <c r="TIY25" s="384"/>
      <c r="TIZ25" s="384"/>
      <c r="TJA25" s="384"/>
      <c r="TJB25" s="384"/>
      <c r="TJC25" s="384"/>
      <c r="TJD25" s="384"/>
      <c r="TJE25" s="384"/>
      <c r="TJF25" s="384"/>
      <c r="TJG25" s="384"/>
      <c r="TJH25" s="384"/>
      <c r="TJI25" s="384"/>
      <c r="TJJ25" s="384"/>
      <c r="TJK25" s="384"/>
      <c r="TJL25" s="384"/>
      <c r="TJM25" s="384"/>
      <c r="TJN25" s="384"/>
      <c r="TJO25" s="384"/>
      <c r="TJP25" s="384"/>
      <c r="TJQ25" s="384"/>
      <c r="TJR25" s="384"/>
      <c r="TJS25" s="384"/>
      <c r="TJT25" s="384"/>
      <c r="TJU25" s="384"/>
      <c r="TJV25" s="384"/>
      <c r="TJW25" s="384"/>
      <c r="TJX25" s="384"/>
      <c r="TJY25" s="384"/>
      <c r="TJZ25" s="384"/>
      <c r="TKA25" s="384"/>
      <c r="TKB25" s="384"/>
      <c r="TKC25" s="384"/>
      <c r="TKD25" s="384"/>
      <c r="TKE25" s="384"/>
      <c r="TKF25" s="384"/>
      <c r="TKG25" s="384"/>
      <c r="TKH25" s="384"/>
      <c r="TKI25" s="384"/>
      <c r="TKJ25" s="384"/>
      <c r="TKK25" s="384"/>
      <c r="TKL25" s="384"/>
      <c r="TKM25" s="384"/>
      <c r="TKN25" s="384"/>
      <c r="TKO25" s="384"/>
      <c r="TKP25" s="384"/>
      <c r="TKQ25" s="384"/>
      <c r="TKR25" s="384"/>
      <c r="TKS25" s="384"/>
      <c r="TKT25" s="384"/>
      <c r="TKU25" s="384"/>
      <c r="TKV25" s="384"/>
      <c r="TKW25" s="384"/>
      <c r="TKX25" s="384"/>
      <c r="TKY25" s="384"/>
      <c r="TKZ25" s="384"/>
      <c r="TLA25" s="384"/>
      <c r="TLB25" s="384"/>
      <c r="TLC25" s="384"/>
      <c r="TLD25" s="384"/>
      <c r="TLE25" s="384"/>
      <c r="TLF25" s="384"/>
      <c r="TLG25" s="384"/>
      <c r="TLH25" s="384"/>
      <c r="TLI25" s="384"/>
      <c r="TLJ25" s="384"/>
      <c r="TLK25" s="384"/>
      <c r="TLL25" s="384"/>
      <c r="TLM25" s="384"/>
      <c r="TLN25" s="384"/>
      <c r="TLO25" s="384"/>
      <c r="TLP25" s="384"/>
      <c r="TLQ25" s="384"/>
      <c r="TLR25" s="384"/>
      <c r="TLS25" s="384"/>
      <c r="TLT25" s="384"/>
      <c r="TLU25" s="384"/>
      <c r="TLV25" s="384"/>
      <c r="TLW25" s="384"/>
      <c r="TLX25" s="384"/>
      <c r="TLY25" s="384"/>
      <c r="TLZ25" s="384"/>
      <c r="TMA25" s="384"/>
      <c r="TMB25" s="384"/>
      <c r="TMC25" s="384"/>
      <c r="TMD25" s="384"/>
      <c r="TME25" s="384"/>
      <c r="TMF25" s="384"/>
      <c r="TMG25" s="384"/>
      <c r="TMH25" s="384"/>
      <c r="TMI25" s="384"/>
      <c r="TMJ25" s="384"/>
      <c r="TMK25" s="384"/>
      <c r="TML25" s="384"/>
      <c r="TMM25" s="384"/>
      <c r="TMN25" s="384"/>
      <c r="TMO25" s="384"/>
      <c r="TMP25" s="384"/>
      <c r="TMQ25" s="384"/>
      <c r="TMR25" s="384"/>
      <c r="TMS25" s="384"/>
      <c r="TMT25" s="384"/>
      <c r="TMU25" s="384"/>
      <c r="TMV25" s="384"/>
      <c r="TMW25" s="384"/>
      <c r="TMX25" s="384"/>
      <c r="TMY25" s="384"/>
      <c r="TMZ25" s="384"/>
      <c r="TNA25" s="384"/>
      <c r="TNB25" s="384"/>
      <c r="TNC25" s="384"/>
      <c r="TND25" s="384"/>
      <c r="TNE25" s="384"/>
      <c r="TNF25" s="384"/>
      <c r="TNG25" s="384"/>
      <c r="TNH25" s="384"/>
      <c r="TNI25" s="384"/>
      <c r="TNJ25" s="384"/>
      <c r="TNK25" s="384"/>
      <c r="TNL25" s="384"/>
      <c r="TNM25" s="384"/>
      <c r="TNN25" s="384"/>
      <c r="TNO25" s="384"/>
      <c r="TNP25" s="384"/>
      <c r="TNQ25" s="384"/>
      <c r="TNR25" s="384"/>
      <c r="TNS25" s="384"/>
      <c r="TNT25" s="384"/>
      <c r="TNU25" s="384"/>
      <c r="TNV25" s="384"/>
      <c r="TNW25" s="384"/>
      <c r="TNX25" s="384"/>
      <c r="TNY25" s="384"/>
      <c r="TNZ25" s="384"/>
      <c r="TOA25" s="384"/>
      <c r="TOB25" s="384"/>
      <c r="TOC25" s="384"/>
      <c r="TOD25" s="384"/>
      <c r="TOE25" s="384"/>
      <c r="TOF25" s="384"/>
      <c r="TOG25" s="384"/>
      <c r="TOH25" s="384"/>
      <c r="TOI25" s="384"/>
      <c r="TOJ25" s="384"/>
      <c r="TOK25" s="384"/>
      <c r="TOL25" s="384"/>
      <c r="TOM25" s="384"/>
      <c r="TON25" s="384"/>
      <c r="TOO25" s="384"/>
      <c r="TOP25" s="384"/>
      <c r="TOQ25" s="384"/>
      <c r="TOR25" s="384"/>
      <c r="TOS25" s="384"/>
      <c r="TOT25" s="384"/>
      <c r="TOU25" s="384"/>
      <c r="TOV25" s="384"/>
      <c r="TOW25" s="384"/>
      <c r="TOX25" s="384"/>
      <c r="TOY25" s="384"/>
      <c r="TOZ25" s="384"/>
      <c r="TPA25" s="384"/>
      <c r="TPB25" s="384"/>
      <c r="TPC25" s="384"/>
      <c r="TPD25" s="384"/>
      <c r="TPE25" s="384"/>
      <c r="TPF25" s="384"/>
      <c r="TPG25" s="384"/>
      <c r="TPH25" s="384"/>
      <c r="TPI25" s="384"/>
      <c r="TPJ25" s="384"/>
      <c r="TPK25" s="384"/>
      <c r="TPL25" s="384"/>
      <c r="TPM25" s="384"/>
      <c r="TPN25" s="384"/>
      <c r="TPO25" s="384"/>
      <c r="TPP25" s="384"/>
      <c r="TPQ25" s="384"/>
      <c r="TPR25" s="384"/>
      <c r="TPS25" s="384"/>
      <c r="TPT25" s="384"/>
      <c r="TPU25" s="384"/>
      <c r="TPV25" s="384"/>
      <c r="TPW25" s="384"/>
      <c r="TPX25" s="384"/>
      <c r="TPY25" s="384"/>
      <c r="TPZ25" s="384"/>
      <c r="TQA25" s="384"/>
      <c r="TQB25" s="384"/>
      <c r="TQC25" s="384"/>
      <c r="TQD25" s="384"/>
      <c r="TQE25" s="384"/>
      <c r="TQF25" s="384"/>
      <c r="TQG25" s="384"/>
      <c r="TQH25" s="384"/>
      <c r="TQI25" s="384"/>
      <c r="TQJ25" s="384"/>
      <c r="TQK25" s="384"/>
      <c r="TQL25" s="384"/>
      <c r="TQM25" s="384"/>
      <c r="TQN25" s="384"/>
      <c r="TQO25" s="384"/>
      <c r="TQP25" s="384"/>
      <c r="TQQ25" s="384"/>
      <c r="TQR25" s="384"/>
      <c r="TQS25" s="384"/>
      <c r="TQT25" s="384"/>
      <c r="TQU25" s="384"/>
      <c r="TQV25" s="384"/>
      <c r="TQW25" s="384"/>
      <c r="TQX25" s="384"/>
      <c r="TQY25" s="384"/>
      <c r="TQZ25" s="384"/>
      <c r="TRA25" s="384"/>
      <c r="TRB25" s="384"/>
      <c r="TRC25" s="384"/>
      <c r="TRD25" s="384"/>
      <c r="TRE25" s="384"/>
      <c r="TRF25" s="384"/>
      <c r="TRG25" s="384"/>
      <c r="TRH25" s="384"/>
      <c r="TRI25" s="384"/>
      <c r="TRJ25" s="384"/>
      <c r="TRK25" s="384"/>
      <c r="TRL25" s="384"/>
      <c r="TRM25" s="384"/>
      <c r="TRN25" s="384"/>
      <c r="TRO25" s="384"/>
      <c r="TRP25" s="384"/>
      <c r="TRQ25" s="384"/>
      <c r="TRR25" s="384"/>
      <c r="TRS25" s="384"/>
      <c r="TRT25" s="384"/>
      <c r="TRU25" s="384"/>
      <c r="TRV25" s="384"/>
      <c r="TRW25" s="384"/>
      <c r="TRX25" s="384"/>
      <c r="TRY25" s="384"/>
      <c r="TRZ25" s="384"/>
      <c r="TSA25" s="384"/>
      <c r="TSB25" s="384"/>
      <c r="TSC25" s="384"/>
      <c r="TSD25" s="384"/>
      <c r="TSE25" s="384"/>
      <c r="TSF25" s="384"/>
      <c r="TSG25" s="384"/>
      <c r="TSH25" s="384"/>
      <c r="TSI25" s="384"/>
      <c r="TSJ25" s="384"/>
      <c r="TSK25" s="384"/>
      <c r="TSL25" s="384"/>
      <c r="TSM25" s="384"/>
      <c r="TSN25" s="384"/>
      <c r="TSO25" s="384"/>
      <c r="TSP25" s="384"/>
      <c r="TSQ25" s="384"/>
      <c r="TSR25" s="384"/>
      <c r="TSS25" s="384"/>
      <c r="TST25" s="384"/>
      <c r="TSU25" s="384"/>
      <c r="TSV25" s="384"/>
      <c r="TSW25" s="384"/>
      <c r="TSX25" s="384"/>
      <c r="TSY25" s="384"/>
      <c r="TSZ25" s="384"/>
      <c r="TTA25" s="384"/>
      <c r="TTB25" s="384"/>
      <c r="TTC25" s="384"/>
      <c r="TTD25" s="384"/>
      <c r="TTE25" s="384"/>
      <c r="TTF25" s="384"/>
      <c r="TTG25" s="384"/>
      <c r="TTH25" s="384"/>
      <c r="TTI25" s="384"/>
      <c r="TTJ25" s="384"/>
      <c r="TTK25" s="384"/>
      <c r="TTL25" s="384"/>
      <c r="TTM25" s="384"/>
      <c r="TTN25" s="384"/>
      <c r="TTO25" s="384"/>
      <c r="TTP25" s="384"/>
      <c r="TTQ25" s="384"/>
      <c r="TTR25" s="384"/>
      <c r="TTS25" s="384"/>
      <c r="TTT25" s="384"/>
      <c r="TTU25" s="384"/>
      <c r="TTV25" s="384"/>
      <c r="TTW25" s="384"/>
      <c r="TTX25" s="384"/>
      <c r="TTY25" s="384"/>
      <c r="TTZ25" s="384"/>
      <c r="TUA25" s="384"/>
      <c r="TUB25" s="384"/>
      <c r="TUC25" s="384"/>
      <c r="TUD25" s="384"/>
      <c r="TUE25" s="384"/>
      <c r="TUF25" s="384"/>
      <c r="TUG25" s="384"/>
      <c r="TUH25" s="384"/>
      <c r="TUI25" s="384"/>
      <c r="TUJ25" s="384"/>
      <c r="TUK25" s="384"/>
      <c r="TUL25" s="384"/>
      <c r="TUM25" s="384"/>
      <c r="TUN25" s="384"/>
      <c r="TUO25" s="384"/>
      <c r="TUP25" s="384"/>
      <c r="TUQ25" s="384"/>
      <c r="TUR25" s="384"/>
      <c r="TUS25" s="384"/>
      <c r="TUT25" s="384"/>
      <c r="TUU25" s="384"/>
      <c r="TUV25" s="384"/>
      <c r="TUW25" s="384"/>
      <c r="TUX25" s="384"/>
      <c r="TUY25" s="384"/>
      <c r="TUZ25" s="384"/>
      <c r="TVA25" s="384"/>
      <c r="TVB25" s="384"/>
      <c r="TVC25" s="384"/>
      <c r="TVD25" s="384"/>
      <c r="TVE25" s="384"/>
      <c r="TVF25" s="384"/>
      <c r="TVG25" s="384"/>
      <c r="TVH25" s="384"/>
      <c r="TVI25" s="384"/>
      <c r="TVJ25" s="384"/>
      <c r="TVK25" s="384"/>
      <c r="TVL25" s="384"/>
      <c r="TVM25" s="384"/>
      <c r="TVN25" s="384"/>
      <c r="TVO25" s="384"/>
      <c r="TVP25" s="384"/>
      <c r="TVQ25" s="384"/>
      <c r="TVR25" s="384"/>
      <c r="TVS25" s="384"/>
      <c r="TVT25" s="384"/>
      <c r="TVU25" s="384"/>
      <c r="TVV25" s="384"/>
      <c r="TVW25" s="384"/>
      <c r="TVX25" s="384"/>
      <c r="TVY25" s="384"/>
      <c r="TVZ25" s="384"/>
      <c r="TWA25" s="384"/>
      <c r="TWB25" s="384"/>
      <c r="TWC25" s="384"/>
      <c r="TWD25" s="384"/>
      <c r="TWE25" s="384"/>
      <c r="TWF25" s="384"/>
      <c r="TWG25" s="384"/>
      <c r="TWH25" s="384"/>
      <c r="TWI25" s="384"/>
      <c r="TWJ25" s="384"/>
      <c r="TWK25" s="384"/>
      <c r="TWL25" s="384"/>
      <c r="TWM25" s="384"/>
      <c r="TWN25" s="384"/>
      <c r="TWO25" s="384"/>
      <c r="TWP25" s="384"/>
      <c r="TWQ25" s="384"/>
      <c r="TWR25" s="384"/>
      <c r="TWS25" s="384"/>
      <c r="TWT25" s="384"/>
      <c r="TWU25" s="384"/>
      <c r="TWV25" s="384"/>
      <c r="TWW25" s="384"/>
      <c r="TWX25" s="384"/>
      <c r="TWY25" s="384"/>
      <c r="TWZ25" s="384"/>
      <c r="TXA25" s="384"/>
      <c r="TXB25" s="384"/>
      <c r="TXC25" s="384"/>
      <c r="TXD25" s="384"/>
      <c r="TXE25" s="384"/>
      <c r="TXF25" s="384"/>
      <c r="TXG25" s="384"/>
      <c r="TXH25" s="384"/>
      <c r="TXI25" s="384"/>
      <c r="TXJ25" s="384"/>
      <c r="TXK25" s="384"/>
      <c r="TXL25" s="384"/>
      <c r="TXM25" s="384"/>
      <c r="TXN25" s="384"/>
      <c r="TXO25" s="384"/>
      <c r="TXP25" s="384"/>
      <c r="TXQ25" s="384"/>
      <c r="TXR25" s="384"/>
      <c r="TXS25" s="384"/>
      <c r="TXT25" s="384"/>
      <c r="TXU25" s="384"/>
      <c r="TXV25" s="384"/>
      <c r="TXW25" s="384"/>
      <c r="TXX25" s="384"/>
      <c r="TXY25" s="384"/>
      <c r="TXZ25" s="384"/>
      <c r="TYA25" s="384"/>
      <c r="TYB25" s="384"/>
      <c r="TYC25" s="384"/>
      <c r="TYD25" s="384"/>
      <c r="TYE25" s="384"/>
      <c r="TYF25" s="384"/>
      <c r="TYG25" s="384"/>
      <c r="TYH25" s="384"/>
      <c r="TYI25" s="384"/>
      <c r="TYJ25" s="384"/>
      <c r="TYK25" s="384"/>
      <c r="TYL25" s="384"/>
      <c r="TYM25" s="384"/>
      <c r="TYN25" s="384"/>
      <c r="TYO25" s="384"/>
      <c r="TYP25" s="384"/>
      <c r="TYQ25" s="384"/>
      <c r="TYR25" s="384"/>
      <c r="TYS25" s="384"/>
      <c r="TYT25" s="384"/>
      <c r="TYU25" s="384"/>
      <c r="TYV25" s="384"/>
      <c r="TYW25" s="384"/>
      <c r="TYX25" s="384"/>
      <c r="TYY25" s="384"/>
      <c r="TYZ25" s="384"/>
      <c r="TZA25" s="384"/>
      <c r="TZB25" s="384"/>
      <c r="TZC25" s="384"/>
      <c r="TZD25" s="384"/>
      <c r="TZE25" s="384"/>
      <c r="TZF25" s="384"/>
      <c r="TZG25" s="384"/>
      <c r="TZH25" s="384"/>
      <c r="TZI25" s="384"/>
      <c r="TZJ25" s="384"/>
      <c r="TZK25" s="384"/>
      <c r="TZL25" s="384"/>
      <c r="TZM25" s="384"/>
      <c r="TZN25" s="384"/>
      <c r="TZO25" s="384"/>
      <c r="TZP25" s="384"/>
      <c r="TZQ25" s="384"/>
      <c r="TZR25" s="384"/>
      <c r="TZS25" s="384"/>
      <c r="TZT25" s="384"/>
      <c r="TZU25" s="384"/>
      <c r="TZV25" s="384"/>
      <c r="TZW25" s="384"/>
      <c r="TZX25" s="384"/>
      <c r="TZY25" s="384"/>
      <c r="TZZ25" s="384"/>
      <c r="UAA25" s="384"/>
      <c r="UAB25" s="384"/>
      <c r="UAC25" s="384"/>
      <c r="UAD25" s="384"/>
      <c r="UAE25" s="384"/>
      <c r="UAF25" s="384"/>
      <c r="UAG25" s="384"/>
      <c r="UAH25" s="384"/>
      <c r="UAI25" s="384"/>
      <c r="UAJ25" s="384"/>
      <c r="UAK25" s="384"/>
      <c r="UAL25" s="384"/>
      <c r="UAM25" s="384"/>
      <c r="UAN25" s="384"/>
      <c r="UAO25" s="384"/>
      <c r="UAP25" s="384"/>
      <c r="UAQ25" s="384"/>
      <c r="UAR25" s="384"/>
      <c r="UAS25" s="384"/>
      <c r="UAT25" s="384"/>
      <c r="UAU25" s="384"/>
      <c r="UAV25" s="384"/>
      <c r="UAW25" s="384"/>
      <c r="UAX25" s="384"/>
      <c r="UAY25" s="384"/>
      <c r="UAZ25" s="384"/>
      <c r="UBA25" s="384"/>
      <c r="UBB25" s="384"/>
      <c r="UBC25" s="384"/>
      <c r="UBD25" s="384"/>
      <c r="UBE25" s="384"/>
      <c r="UBF25" s="384"/>
      <c r="UBG25" s="384"/>
      <c r="UBH25" s="384"/>
      <c r="UBI25" s="384"/>
      <c r="UBJ25" s="384"/>
      <c r="UBK25" s="384"/>
      <c r="UBL25" s="384"/>
      <c r="UBM25" s="384"/>
      <c r="UBN25" s="384"/>
      <c r="UBO25" s="384"/>
      <c r="UBP25" s="384"/>
      <c r="UBQ25" s="384"/>
      <c r="UBR25" s="384"/>
      <c r="UBS25" s="384"/>
      <c r="UBT25" s="384"/>
      <c r="UBU25" s="384"/>
      <c r="UBV25" s="384"/>
      <c r="UBW25" s="384"/>
      <c r="UBX25" s="384"/>
      <c r="UBY25" s="384"/>
      <c r="UBZ25" s="384"/>
      <c r="UCA25" s="384"/>
      <c r="UCB25" s="384"/>
      <c r="UCC25" s="384"/>
      <c r="UCD25" s="384"/>
      <c r="UCE25" s="384"/>
      <c r="UCF25" s="384"/>
      <c r="UCG25" s="384"/>
      <c r="UCH25" s="384"/>
      <c r="UCI25" s="384"/>
      <c r="UCJ25" s="384"/>
      <c r="UCK25" s="384"/>
      <c r="UCL25" s="384"/>
      <c r="UCM25" s="384"/>
      <c r="UCN25" s="384"/>
      <c r="UCO25" s="384"/>
      <c r="UCP25" s="384"/>
      <c r="UCQ25" s="384"/>
      <c r="UCR25" s="384"/>
      <c r="UCS25" s="384"/>
      <c r="UCT25" s="384"/>
      <c r="UCU25" s="384"/>
      <c r="UCV25" s="384"/>
      <c r="UCW25" s="384"/>
      <c r="UCX25" s="384"/>
      <c r="UCY25" s="384"/>
      <c r="UCZ25" s="384"/>
      <c r="UDA25" s="384"/>
      <c r="UDB25" s="384"/>
      <c r="UDC25" s="384"/>
      <c r="UDD25" s="384"/>
      <c r="UDE25" s="384"/>
      <c r="UDF25" s="384"/>
      <c r="UDG25" s="384"/>
      <c r="UDH25" s="384"/>
      <c r="UDI25" s="384"/>
      <c r="UDJ25" s="384"/>
      <c r="UDK25" s="384"/>
      <c r="UDL25" s="384"/>
      <c r="UDM25" s="384"/>
      <c r="UDN25" s="384"/>
      <c r="UDO25" s="384"/>
      <c r="UDP25" s="384"/>
      <c r="UDQ25" s="384"/>
      <c r="UDR25" s="384"/>
      <c r="UDS25" s="384"/>
      <c r="UDT25" s="384"/>
      <c r="UDU25" s="384"/>
      <c r="UDV25" s="384"/>
      <c r="UDW25" s="384"/>
      <c r="UDX25" s="384"/>
      <c r="UDY25" s="384"/>
      <c r="UDZ25" s="384"/>
      <c r="UEA25" s="384"/>
      <c r="UEB25" s="384"/>
      <c r="UEC25" s="384"/>
      <c r="UED25" s="384"/>
      <c r="UEE25" s="384"/>
      <c r="UEF25" s="384"/>
      <c r="UEG25" s="384"/>
      <c r="UEH25" s="384"/>
      <c r="UEI25" s="384"/>
      <c r="UEJ25" s="384"/>
      <c r="UEK25" s="384"/>
      <c r="UEL25" s="384"/>
      <c r="UEM25" s="384"/>
      <c r="UEN25" s="384"/>
      <c r="UEO25" s="384"/>
      <c r="UEP25" s="384"/>
      <c r="UEQ25" s="384"/>
      <c r="UER25" s="384"/>
      <c r="UES25" s="384"/>
      <c r="UET25" s="384"/>
      <c r="UEU25" s="384"/>
      <c r="UEV25" s="384"/>
      <c r="UEW25" s="384"/>
      <c r="UEX25" s="384"/>
      <c r="UEY25" s="384"/>
      <c r="UEZ25" s="384"/>
      <c r="UFA25" s="384"/>
      <c r="UFB25" s="384"/>
      <c r="UFC25" s="384"/>
      <c r="UFD25" s="384"/>
      <c r="UFE25" s="384"/>
      <c r="UFF25" s="384"/>
      <c r="UFG25" s="384"/>
      <c r="UFH25" s="384"/>
      <c r="UFI25" s="384"/>
      <c r="UFJ25" s="384"/>
      <c r="UFK25" s="384"/>
      <c r="UFL25" s="384"/>
      <c r="UFM25" s="384"/>
      <c r="UFN25" s="384"/>
      <c r="UFO25" s="384"/>
      <c r="UFP25" s="384"/>
      <c r="UFQ25" s="384"/>
      <c r="UFR25" s="384"/>
      <c r="UFS25" s="384"/>
      <c r="UFT25" s="384"/>
      <c r="UFU25" s="384"/>
      <c r="UFV25" s="384"/>
      <c r="UFW25" s="384"/>
      <c r="UFX25" s="384"/>
      <c r="UFY25" s="384"/>
      <c r="UFZ25" s="384"/>
      <c r="UGA25" s="384"/>
      <c r="UGB25" s="384"/>
      <c r="UGC25" s="384"/>
      <c r="UGD25" s="384"/>
      <c r="UGE25" s="384"/>
      <c r="UGF25" s="384"/>
      <c r="UGG25" s="384"/>
      <c r="UGH25" s="384"/>
      <c r="UGI25" s="384"/>
      <c r="UGJ25" s="384"/>
      <c r="UGK25" s="384"/>
      <c r="UGL25" s="384"/>
      <c r="UGM25" s="384"/>
      <c r="UGN25" s="384"/>
      <c r="UGO25" s="384"/>
      <c r="UGP25" s="384"/>
      <c r="UGQ25" s="384"/>
      <c r="UGR25" s="384"/>
      <c r="UGS25" s="384"/>
      <c r="UGT25" s="384"/>
      <c r="UGU25" s="384"/>
      <c r="UGV25" s="384"/>
      <c r="UGW25" s="384"/>
      <c r="UGX25" s="384"/>
      <c r="UGY25" s="384"/>
      <c r="UGZ25" s="384"/>
      <c r="UHA25" s="384"/>
      <c r="UHB25" s="384"/>
      <c r="UHC25" s="384"/>
      <c r="UHD25" s="384"/>
      <c r="UHE25" s="384"/>
      <c r="UHF25" s="384"/>
      <c r="UHG25" s="384"/>
      <c r="UHH25" s="384"/>
      <c r="UHI25" s="384"/>
      <c r="UHJ25" s="384"/>
      <c r="UHK25" s="384"/>
      <c r="UHL25" s="384"/>
      <c r="UHM25" s="384"/>
      <c r="UHN25" s="384"/>
      <c r="UHO25" s="384"/>
      <c r="UHP25" s="384"/>
      <c r="UHQ25" s="384"/>
      <c r="UHR25" s="384"/>
      <c r="UHS25" s="384"/>
      <c r="UHT25" s="384"/>
      <c r="UHU25" s="384"/>
      <c r="UHV25" s="384"/>
      <c r="UHW25" s="384"/>
      <c r="UHX25" s="384"/>
      <c r="UHY25" s="384"/>
      <c r="UHZ25" s="384"/>
      <c r="UIA25" s="384"/>
      <c r="UIB25" s="384"/>
      <c r="UIC25" s="384"/>
      <c r="UID25" s="384"/>
      <c r="UIE25" s="384"/>
      <c r="UIF25" s="384"/>
      <c r="UIG25" s="384"/>
      <c r="UIH25" s="384"/>
      <c r="UII25" s="384"/>
      <c r="UIJ25" s="384"/>
      <c r="UIK25" s="384"/>
      <c r="UIL25" s="384"/>
      <c r="UIM25" s="384"/>
      <c r="UIN25" s="384"/>
      <c r="UIO25" s="384"/>
      <c r="UIP25" s="384"/>
      <c r="UIQ25" s="384"/>
      <c r="UIR25" s="384"/>
      <c r="UIS25" s="384"/>
      <c r="UIT25" s="384"/>
      <c r="UIU25" s="384"/>
      <c r="UIV25" s="384"/>
      <c r="UIW25" s="384"/>
      <c r="UIX25" s="384"/>
      <c r="UIY25" s="384"/>
      <c r="UIZ25" s="384"/>
      <c r="UJA25" s="384"/>
      <c r="UJB25" s="384"/>
      <c r="UJC25" s="384"/>
      <c r="UJD25" s="384"/>
      <c r="UJE25" s="384"/>
      <c r="UJF25" s="384"/>
      <c r="UJG25" s="384"/>
      <c r="UJH25" s="384"/>
      <c r="UJI25" s="384"/>
      <c r="UJJ25" s="384"/>
      <c r="UJK25" s="384"/>
      <c r="UJL25" s="384"/>
      <c r="UJM25" s="384"/>
      <c r="UJN25" s="384"/>
      <c r="UJO25" s="384"/>
      <c r="UJP25" s="384"/>
      <c r="UJQ25" s="384"/>
      <c r="UJR25" s="384"/>
      <c r="UJS25" s="384"/>
      <c r="UJT25" s="384"/>
      <c r="UJU25" s="384"/>
      <c r="UJV25" s="384"/>
      <c r="UJW25" s="384"/>
      <c r="UJX25" s="384"/>
      <c r="UJY25" s="384"/>
      <c r="UJZ25" s="384"/>
      <c r="UKA25" s="384"/>
      <c r="UKB25" s="384"/>
      <c r="UKC25" s="384"/>
      <c r="UKD25" s="384"/>
      <c r="UKE25" s="384"/>
      <c r="UKF25" s="384"/>
      <c r="UKG25" s="384"/>
      <c r="UKH25" s="384"/>
      <c r="UKI25" s="384"/>
      <c r="UKJ25" s="384"/>
      <c r="UKK25" s="384"/>
      <c r="UKL25" s="384"/>
      <c r="UKM25" s="384"/>
      <c r="UKN25" s="384"/>
      <c r="UKO25" s="384"/>
      <c r="UKP25" s="384"/>
      <c r="UKQ25" s="384"/>
      <c r="UKR25" s="384"/>
      <c r="UKS25" s="384"/>
      <c r="UKT25" s="384"/>
      <c r="UKU25" s="384"/>
      <c r="UKV25" s="384"/>
      <c r="UKW25" s="384"/>
      <c r="UKX25" s="384"/>
      <c r="UKY25" s="384"/>
      <c r="UKZ25" s="384"/>
      <c r="ULA25" s="384"/>
      <c r="ULB25" s="384"/>
      <c r="ULC25" s="384"/>
      <c r="ULD25" s="384"/>
      <c r="ULE25" s="384"/>
      <c r="ULF25" s="384"/>
      <c r="ULG25" s="384"/>
      <c r="ULH25" s="384"/>
      <c r="ULI25" s="384"/>
      <c r="ULJ25" s="384"/>
      <c r="ULK25" s="384"/>
      <c r="ULL25" s="384"/>
      <c r="ULM25" s="384"/>
      <c r="ULN25" s="384"/>
      <c r="ULO25" s="384"/>
      <c r="ULP25" s="384"/>
      <c r="ULQ25" s="384"/>
      <c r="ULR25" s="384"/>
      <c r="ULS25" s="384"/>
      <c r="ULT25" s="384"/>
      <c r="ULU25" s="384"/>
      <c r="ULV25" s="384"/>
      <c r="ULW25" s="384"/>
      <c r="ULX25" s="384"/>
      <c r="ULY25" s="384"/>
      <c r="ULZ25" s="384"/>
      <c r="UMA25" s="384"/>
      <c r="UMB25" s="384"/>
      <c r="UMC25" s="384"/>
      <c r="UMD25" s="384"/>
      <c r="UME25" s="384"/>
      <c r="UMF25" s="384"/>
      <c r="UMG25" s="384"/>
      <c r="UMH25" s="384"/>
      <c r="UMI25" s="384"/>
      <c r="UMJ25" s="384"/>
      <c r="UMK25" s="384"/>
      <c r="UML25" s="384"/>
      <c r="UMM25" s="384"/>
      <c r="UMN25" s="384"/>
      <c r="UMO25" s="384"/>
      <c r="UMP25" s="384"/>
      <c r="UMQ25" s="384"/>
      <c r="UMR25" s="384"/>
      <c r="UMS25" s="384"/>
      <c r="UMT25" s="384"/>
      <c r="UMU25" s="384"/>
      <c r="UMV25" s="384"/>
      <c r="UMW25" s="384"/>
      <c r="UMX25" s="384"/>
      <c r="UMY25" s="384"/>
      <c r="UMZ25" s="384"/>
      <c r="UNA25" s="384"/>
      <c r="UNB25" s="384"/>
      <c r="UNC25" s="384"/>
      <c r="UND25" s="384"/>
      <c r="UNE25" s="384"/>
      <c r="UNF25" s="384"/>
      <c r="UNG25" s="384"/>
      <c r="UNH25" s="384"/>
      <c r="UNI25" s="384"/>
      <c r="UNJ25" s="384"/>
      <c r="UNK25" s="384"/>
      <c r="UNL25" s="384"/>
      <c r="UNM25" s="384"/>
      <c r="UNN25" s="384"/>
      <c r="UNO25" s="384"/>
      <c r="UNP25" s="384"/>
      <c r="UNQ25" s="384"/>
      <c r="UNR25" s="384"/>
      <c r="UNS25" s="384"/>
      <c r="UNT25" s="384"/>
      <c r="UNU25" s="384"/>
      <c r="UNV25" s="384"/>
      <c r="UNW25" s="384"/>
      <c r="UNX25" s="384"/>
      <c r="UNY25" s="384"/>
      <c r="UNZ25" s="384"/>
      <c r="UOA25" s="384"/>
      <c r="UOB25" s="384"/>
      <c r="UOC25" s="384"/>
      <c r="UOD25" s="384"/>
      <c r="UOE25" s="384"/>
      <c r="UOF25" s="384"/>
      <c r="UOG25" s="384"/>
      <c r="UOH25" s="384"/>
      <c r="UOI25" s="384"/>
      <c r="UOJ25" s="384"/>
      <c r="UOK25" s="384"/>
      <c r="UOL25" s="384"/>
      <c r="UOM25" s="384"/>
      <c r="UON25" s="384"/>
      <c r="UOO25" s="384"/>
      <c r="UOP25" s="384"/>
      <c r="UOQ25" s="384"/>
      <c r="UOR25" s="384"/>
      <c r="UOS25" s="384"/>
      <c r="UOT25" s="384"/>
      <c r="UOU25" s="384"/>
      <c r="UOV25" s="384"/>
      <c r="UOW25" s="384"/>
      <c r="UOX25" s="384"/>
      <c r="UOY25" s="384"/>
      <c r="UOZ25" s="384"/>
      <c r="UPA25" s="384"/>
      <c r="UPB25" s="384"/>
      <c r="UPC25" s="384"/>
      <c r="UPD25" s="384"/>
      <c r="UPE25" s="384"/>
      <c r="UPF25" s="384"/>
      <c r="UPG25" s="384"/>
      <c r="UPH25" s="384"/>
      <c r="UPI25" s="384"/>
      <c r="UPJ25" s="384"/>
      <c r="UPK25" s="384"/>
      <c r="UPL25" s="384"/>
      <c r="UPM25" s="384"/>
      <c r="UPN25" s="384"/>
      <c r="UPO25" s="384"/>
      <c r="UPP25" s="384"/>
      <c r="UPQ25" s="384"/>
      <c r="UPR25" s="384"/>
      <c r="UPS25" s="384"/>
      <c r="UPT25" s="384"/>
      <c r="UPU25" s="384"/>
      <c r="UPV25" s="384"/>
      <c r="UPW25" s="384"/>
      <c r="UPX25" s="384"/>
      <c r="UPY25" s="384"/>
      <c r="UPZ25" s="384"/>
      <c r="UQA25" s="384"/>
      <c r="UQB25" s="384"/>
      <c r="UQC25" s="384"/>
      <c r="UQD25" s="384"/>
      <c r="UQE25" s="384"/>
      <c r="UQF25" s="384"/>
      <c r="UQG25" s="384"/>
      <c r="UQH25" s="384"/>
      <c r="UQI25" s="384"/>
      <c r="UQJ25" s="384"/>
      <c r="UQK25" s="384"/>
      <c r="UQL25" s="384"/>
      <c r="UQM25" s="384"/>
      <c r="UQN25" s="384"/>
      <c r="UQO25" s="384"/>
      <c r="UQP25" s="384"/>
      <c r="UQQ25" s="384"/>
      <c r="UQR25" s="384"/>
      <c r="UQS25" s="384"/>
      <c r="UQT25" s="384"/>
      <c r="UQU25" s="384"/>
      <c r="UQV25" s="384"/>
      <c r="UQW25" s="384"/>
      <c r="UQX25" s="384"/>
      <c r="UQY25" s="384"/>
      <c r="UQZ25" s="384"/>
      <c r="URA25" s="384"/>
      <c r="URB25" s="384"/>
      <c r="URC25" s="384"/>
      <c r="URD25" s="384"/>
      <c r="URE25" s="384"/>
      <c r="URF25" s="384"/>
      <c r="URG25" s="384"/>
      <c r="URH25" s="384"/>
      <c r="URI25" s="384"/>
      <c r="URJ25" s="384"/>
      <c r="URK25" s="384"/>
      <c r="URL25" s="384"/>
      <c r="URM25" s="384"/>
      <c r="URN25" s="384"/>
      <c r="URO25" s="384"/>
      <c r="URP25" s="384"/>
      <c r="URQ25" s="384"/>
      <c r="URR25" s="384"/>
      <c r="URS25" s="384"/>
      <c r="URT25" s="384"/>
      <c r="URU25" s="384"/>
      <c r="URV25" s="384"/>
      <c r="URW25" s="384"/>
      <c r="URX25" s="384"/>
      <c r="URY25" s="384"/>
      <c r="URZ25" s="384"/>
      <c r="USA25" s="384"/>
      <c r="USB25" s="384"/>
      <c r="USC25" s="384"/>
      <c r="USD25" s="384"/>
      <c r="USE25" s="384"/>
      <c r="USF25" s="384"/>
      <c r="USG25" s="384"/>
      <c r="USH25" s="384"/>
      <c r="USI25" s="384"/>
      <c r="USJ25" s="384"/>
      <c r="USK25" s="384"/>
      <c r="USL25" s="384"/>
      <c r="USM25" s="384"/>
      <c r="USN25" s="384"/>
      <c r="USO25" s="384"/>
      <c r="USP25" s="384"/>
      <c r="USQ25" s="384"/>
      <c r="USR25" s="384"/>
      <c r="USS25" s="384"/>
      <c r="UST25" s="384"/>
      <c r="USU25" s="384"/>
      <c r="USV25" s="384"/>
      <c r="USW25" s="384"/>
      <c r="USX25" s="384"/>
      <c r="USY25" s="384"/>
      <c r="USZ25" s="384"/>
      <c r="UTA25" s="384"/>
      <c r="UTB25" s="384"/>
      <c r="UTC25" s="384"/>
      <c r="UTD25" s="384"/>
      <c r="UTE25" s="384"/>
      <c r="UTF25" s="384"/>
      <c r="UTG25" s="384"/>
      <c r="UTH25" s="384"/>
      <c r="UTI25" s="384"/>
      <c r="UTJ25" s="384"/>
      <c r="UTK25" s="384"/>
      <c r="UTL25" s="384"/>
      <c r="UTM25" s="384"/>
      <c r="UTN25" s="384"/>
      <c r="UTO25" s="384"/>
      <c r="UTP25" s="384"/>
      <c r="UTQ25" s="384"/>
      <c r="UTR25" s="384"/>
      <c r="UTS25" s="384"/>
      <c r="UTT25" s="384"/>
      <c r="UTU25" s="384"/>
      <c r="UTV25" s="384"/>
      <c r="UTW25" s="384"/>
      <c r="UTX25" s="384"/>
      <c r="UTY25" s="384"/>
      <c r="UTZ25" s="384"/>
      <c r="UUA25" s="384"/>
      <c r="UUB25" s="384"/>
      <c r="UUC25" s="384"/>
      <c r="UUD25" s="384"/>
      <c r="UUE25" s="384"/>
      <c r="UUF25" s="384"/>
      <c r="UUG25" s="384"/>
      <c r="UUH25" s="384"/>
      <c r="UUI25" s="384"/>
      <c r="UUJ25" s="384"/>
      <c r="UUK25" s="384"/>
      <c r="UUL25" s="384"/>
      <c r="UUM25" s="384"/>
      <c r="UUN25" s="384"/>
      <c r="UUO25" s="384"/>
      <c r="UUP25" s="384"/>
      <c r="UUQ25" s="384"/>
      <c r="UUR25" s="384"/>
      <c r="UUS25" s="384"/>
      <c r="UUT25" s="384"/>
      <c r="UUU25" s="384"/>
      <c r="UUV25" s="384"/>
      <c r="UUW25" s="384"/>
      <c r="UUX25" s="384"/>
      <c r="UUY25" s="384"/>
      <c r="UUZ25" s="384"/>
      <c r="UVA25" s="384"/>
      <c r="UVB25" s="384"/>
      <c r="UVC25" s="384"/>
      <c r="UVD25" s="384"/>
      <c r="UVE25" s="384"/>
      <c r="UVF25" s="384"/>
      <c r="UVG25" s="384"/>
      <c r="UVH25" s="384"/>
      <c r="UVI25" s="384"/>
      <c r="UVJ25" s="384"/>
      <c r="UVK25" s="384"/>
      <c r="UVL25" s="384"/>
      <c r="UVM25" s="384"/>
      <c r="UVN25" s="384"/>
      <c r="UVO25" s="384"/>
      <c r="UVP25" s="384"/>
      <c r="UVQ25" s="384"/>
      <c r="UVR25" s="384"/>
      <c r="UVS25" s="384"/>
      <c r="UVT25" s="384"/>
      <c r="UVU25" s="384"/>
      <c r="UVV25" s="384"/>
      <c r="UVW25" s="384"/>
      <c r="UVX25" s="384"/>
      <c r="UVY25" s="384"/>
      <c r="UVZ25" s="384"/>
      <c r="UWA25" s="384"/>
      <c r="UWB25" s="384"/>
      <c r="UWC25" s="384"/>
      <c r="UWD25" s="384"/>
      <c r="UWE25" s="384"/>
      <c r="UWF25" s="384"/>
      <c r="UWG25" s="384"/>
      <c r="UWH25" s="384"/>
      <c r="UWI25" s="384"/>
      <c r="UWJ25" s="384"/>
      <c r="UWK25" s="384"/>
      <c r="UWL25" s="384"/>
      <c r="UWM25" s="384"/>
      <c r="UWN25" s="384"/>
      <c r="UWO25" s="384"/>
      <c r="UWP25" s="384"/>
      <c r="UWQ25" s="384"/>
      <c r="UWR25" s="384"/>
      <c r="UWS25" s="384"/>
      <c r="UWT25" s="384"/>
      <c r="UWU25" s="384"/>
      <c r="UWV25" s="384"/>
      <c r="UWW25" s="384"/>
      <c r="UWX25" s="384"/>
      <c r="UWY25" s="384"/>
      <c r="UWZ25" s="384"/>
      <c r="UXA25" s="384"/>
      <c r="UXB25" s="384"/>
      <c r="UXC25" s="384"/>
      <c r="UXD25" s="384"/>
      <c r="UXE25" s="384"/>
      <c r="UXF25" s="384"/>
      <c r="UXG25" s="384"/>
      <c r="UXH25" s="384"/>
      <c r="UXI25" s="384"/>
      <c r="UXJ25" s="384"/>
      <c r="UXK25" s="384"/>
      <c r="UXL25" s="384"/>
      <c r="UXM25" s="384"/>
      <c r="UXN25" s="384"/>
      <c r="UXO25" s="384"/>
      <c r="UXP25" s="384"/>
      <c r="UXQ25" s="384"/>
      <c r="UXR25" s="384"/>
      <c r="UXS25" s="384"/>
      <c r="UXT25" s="384"/>
      <c r="UXU25" s="384"/>
      <c r="UXV25" s="384"/>
      <c r="UXW25" s="384"/>
      <c r="UXX25" s="384"/>
      <c r="UXY25" s="384"/>
      <c r="UXZ25" s="384"/>
      <c r="UYA25" s="384"/>
      <c r="UYB25" s="384"/>
      <c r="UYC25" s="384"/>
      <c r="UYD25" s="384"/>
      <c r="UYE25" s="384"/>
      <c r="UYF25" s="384"/>
      <c r="UYG25" s="384"/>
      <c r="UYH25" s="384"/>
      <c r="UYI25" s="384"/>
      <c r="UYJ25" s="384"/>
      <c r="UYK25" s="384"/>
      <c r="UYL25" s="384"/>
      <c r="UYM25" s="384"/>
      <c r="UYN25" s="384"/>
      <c r="UYO25" s="384"/>
      <c r="UYP25" s="384"/>
      <c r="UYQ25" s="384"/>
      <c r="UYR25" s="384"/>
      <c r="UYS25" s="384"/>
      <c r="UYT25" s="384"/>
      <c r="UYU25" s="384"/>
      <c r="UYV25" s="384"/>
      <c r="UYW25" s="384"/>
      <c r="UYX25" s="384"/>
      <c r="UYY25" s="384"/>
      <c r="UYZ25" s="384"/>
      <c r="UZA25" s="384"/>
      <c r="UZB25" s="384"/>
      <c r="UZC25" s="384"/>
      <c r="UZD25" s="384"/>
      <c r="UZE25" s="384"/>
      <c r="UZF25" s="384"/>
      <c r="UZG25" s="384"/>
      <c r="UZH25" s="384"/>
      <c r="UZI25" s="384"/>
      <c r="UZJ25" s="384"/>
      <c r="UZK25" s="384"/>
      <c r="UZL25" s="384"/>
      <c r="UZM25" s="384"/>
      <c r="UZN25" s="384"/>
      <c r="UZO25" s="384"/>
      <c r="UZP25" s="384"/>
      <c r="UZQ25" s="384"/>
      <c r="UZR25" s="384"/>
      <c r="UZS25" s="384"/>
      <c r="UZT25" s="384"/>
      <c r="UZU25" s="384"/>
      <c r="UZV25" s="384"/>
      <c r="UZW25" s="384"/>
      <c r="UZX25" s="384"/>
      <c r="UZY25" s="384"/>
      <c r="UZZ25" s="384"/>
      <c r="VAA25" s="384"/>
      <c r="VAB25" s="384"/>
      <c r="VAC25" s="384"/>
      <c r="VAD25" s="384"/>
      <c r="VAE25" s="384"/>
      <c r="VAF25" s="384"/>
      <c r="VAG25" s="384"/>
      <c r="VAH25" s="384"/>
      <c r="VAI25" s="384"/>
      <c r="VAJ25" s="384"/>
      <c r="VAK25" s="384"/>
      <c r="VAL25" s="384"/>
      <c r="VAM25" s="384"/>
      <c r="VAN25" s="384"/>
      <c r="VAO25" s="384"/>
      <c r="VAP25" s="384"/>
      <c r="VAQ25" s="384"/>
      <c r="VAR25" s="384"/>
      <c r="VAS25" s="384"/>
      <c r="VAT25" s="384"/>
      <c r="VAU25" s="384"/>
      <c r="VAV25" s="384"/>
      <c r="VAW25" s="384"/>
      <c r="VAX25" s="384"/>
      <c r="VAY25" s="384"/>
      <c r="VAZ25" s="384"/>
      <c r="VBA25" s="384"/>
      <c r="VBB25" s="384"/>
      <c r="VBC25" s="384"/>
      <c r="VBD25" s="384"/>
      <c r="VBE25" s="384"/>
      <c r="VBF25" s="384"/>
      <c r="VBG25" s="384"/>
      <c r="VBH25" s="384"/>
      <c r="VBI25" s="384"/>
      <c r="VBJ25" s="384"/>
      <c r="VBK25" s="384"/>
      <c r="VBL25" s="384"/>
      <c r="VBM25" s="384"/>
      <c r="VBN25" s="384"/>
      <c r="VBO25" s="384"/>
      <c r="VBP25" s="384"/>
      <c r="VBQ25" s="384"/>
      <c r="VBR25" s="384"/>
      <c r="VBS25" s="384"/>
      <c r="VBT25" s="384"/>
      <c r="VBU25" s="384"/>
      <c r="VBV25" s="384"/>
      <c r="VBW25" s="384"/>
      <c r="VBX25" s="384"/>
      <c r="VBY25" s="384"/>
      <c r="VBZ25" s="384"/>
      <c r="VCA25" s="384"/>
      <c r="VCB25" s="384"/>
      <c r="VCC25" s="384"/>
      <c r="VCD25" s="384"/>
      <c r="VCE25" s="384"/>
      <c r="VCF25" s="384"/>
      <c r="VCG25" s="384"/>
      <c r="VCH25" s="384"/>
      <c r="VCI25" s="384"/>
      <c r="VCJ25" s="384"/>
      <c r="VCK25" s="384"/>
      <c r="VCL25" s="384"/>
      <c r="VCM25" s="384"/>
      <c r="VCN25" s="384"/>
      <c r="VCO25" s="384"/>
      <c r="VCP25" s="384"/>
      <c r="VCQ25" s="384"/>
      <c r="VCR25" s="384"/>
      <c r="VCS25" s="384"/>
      <c r="VCT25" s="384"/>
      <c r="VCU25" s="384"/>
      <c r="VCV25" s="384"/>
      <c r="VCW25" s="384"/>
      <c r="VCX25" s="384"/>
      <c r="VCY25" s="384"/>
      <c r="VCZ25" s="384"/>
      <c r="VDA25" s="384"/>
      <c r="VDB25" s="384"/>
      <c r="VDC25" s="384"/>
      <c r="VDD25" s="384"/>
      <c r="VDE25" s="384"/>
      <c r="VDF25" s="384"/>
      <c r="VDG25" s="384"/>
      <c r="VDH25" s="384"/>
      <c r="VDI25" s="384"/>
      <c r="VDJ25" s="384"/>
      <c r="VDK25" s="384"/>
      <c r="VDL25" s="384"/>
      <c r="VDM25" s="384"/>
      <c r="VDN25" s="384"/>
      <c r="VDO25" s="384"/>
      <c r="VDP25" s="384"/>
      <c r="VDQ25" s="384"/>
      <c r="VDR25" s="384"/>
      <c r="VDS25" s="384"/>
      <c r="VDT25" s="384"/>
      <c r="VDU25" s="384"/>
      <c r="VDV25" s="384"/>
      <c r="VDW25" s="384"/>
      <c r="VDX25" s="384"/>
      <c r="VDY25" s="384"/>
      <c r="VDZ25" s="384"/>
      <c r="VEA25" s="384"/>
      <c r="VEB25" s="384"/>
      <c r="VEC25" s="384"/>
      <c r="VED25" s="384"/>
      <c r="VEE25" s="384"/>
      <c r="VEF25" s="384"/>
      <c r="VEG25" s="384"/>
      <c r="VEH25" s="384"/>
      <c r="VEI25" s="384"/>
      <c r="VEJ25" s="384"/>
      <c r="VEK25" s="384"/>
      <c r="VEL25" s="384"/>
      <c r="VEM25" s="384"/>
      <c r="VEN25" s="384"/>
      <c r="VEO25" s="384"/>
      <c r="VEP25" s="384"/>
      <c r="VEQ25" s="384"/>
      <c r="VER25" s="384"/>
      <c r="VES25" s="384"/>
      <c r="VET25" s="384"/>
      <c r="VEU25" s="384"/>
      <c r="VEV25" s="384"/>
      <c r="VEW25" s="384"/>
      <c r="VEX25" s="384"/>
      <c r="VEY25" s="384"/>
      <c r="VEZ25" s="384"/>
      <c r="VFA25" s="384"/>
      <c r="VFB25" s="384"/>
      <c r="VFC25" s="384"/>
      <c r="VFD25" s="384"/>
      <c r="VFE25" s="384"/>
      <c r="VFF25" s="384"/>
      <c r="VFG25" s="384"/>
      <c r="VFH25" s="384"/>
      <c r="VFI25" s="384"/>
      <c r="VFJ25" s="384"/>
      <c r="VFK25" s="384"/>
      <c r="VFL25" s="384"/>
      <c r="VFM25" s="384"/>
      <c r="VFN25" s="384"/>
      <c r="VFO25" s="384"/>
      <c r="VFP25" s="384"/>
      <c r="VFQ25" s="384"/>
      <c r="VFR25" s="384"/>
      <c r="VFS25" s="384"/>
      <c r="VFT25" s="384"/>
      <c r="VFU25" s="384"/>
      <c r="VFV25" s="384"/>
      <c r="VFW25" s="384"/>
      <c r="VFX25" s="384"/>
      <c r="VFY25" s="384"/>
      <c r="VFZ25" s="384"/>
      <c r="VGA25" s="384"/>
      <c r="VGB25" s="384"/>
      <c r="VGC25" s="384"/>
      <c r="VGD25" s="384"/>
      <c r="VGE25" s="384"/>
      <c r="VGF25" s="384"/>
      <c r="VGG25" s="384"/>
      <c r="VGH25" s="384"/>
      <c r="VGI25" s="384"/>
      <c r="VGJ25" s="384"/>
      <c r="VGK25" s="384"/>
      <c r="VGL25" s="384"/>
      <c r="VGM25" s="384"/>
      <c r="VGN25" s="384"/>
      <c r="VGO25" s="384"/>
      <c r="VGP25" s="384"/>
      <c r="VGQ25" s="384"/>
      <c r="VGR25" s="384"/>
      <c r="VGS25" s="384"/>
      <c r="VGT25" s="384"/>
      <c r="VGU25" s="384"/>
      <c r="VGV25" s="384"/>
      <c r="VGW25" s="384"/>
      <c r="VGX25" s="384"/>
      <c r="VGY25" s="384"/>
      <c r="VGZ25" s="384"/>
      <c r="VHA25" s="384"/>
      <c r="VHB25" s="384"/>
      <c r="VHC25" s="384"/>
      <c r="VHD25" s="384"/>
      <c r="VHE25" s="384"/>
      <c r="VHF25" s="384"/>
      <c r="VHG25" s="384"/>
      <c r="VHH25" s="384"/>
      <c r="VHI25" s="384"/>
      <c r="VHJ25" s="384"/>
      <c r="VHK25" s="384"/>
      <c r="VHL25" s="384"/>
      <c r="VHM25" s="384"/>
      <c r="VHN25" s="384"/>
      <c r="VHO25" s="384"/>
      <c r="VHP25" s="384"/>
      <c r="VHQ25" s="384"/>
      <c r="VHR25" s="384"/>
      <c r="VHS25" s="384"/>
      <c r="VHT25" s="384"/>
      <c r="VHU25" s="384"/>
      <c r="VHV25" s="384"/>
      <c r="VHW25" s="384"/>
      <c r="VHX25" s="384"/>
      <c r="VHY25" s="384"/>
      <c r="VHZ25" s="384"/>
      <c r="VIA25" s="384"/>
      <c r="VIB25" s="384"/>
      <c r="VIC25" s="384"/>
      <c r="VID25" s="384"/>
      <c r="VIE25" s="384"/>
      <c r="VIF25" s="384"/>
      <c r="VIG25" s="384"/>
      <c r="VIH25" s="384"/>
      <c r="VII25" s="384"/>
      <c r="VIJ25" s="384"/>
      <c r="VIK25" s="384"/>
      <c r="VIL25" s="384"/>
      <c r="VIM25" s="384"/>
      <c r="VIN25" s="384"/>
      <c r="VIO25" s="384"/>
      <c r="VIP25" s="384"/>
      <c r="VIQ25" s="384"/>
      <c r="VIR25" s="384"/>
      <c r="VIS25" s="384"/>
      <c r="VIT25" s="384"/>
      <c r="VIU25" s="384"/>
      <c r="VIV25" s="384"/>
      <c r="VIW25" s="384"/>
      <c r="VIX25" s="384"/>
      <c r="VIY25" s="384"/>
      <c r="VIZ25" s="384"/>
      <c r="VJA25" s="384"/>
      <c r="VJB25" s="384"/>
      <c r="VJC25" s="384"/>
      <c r="VJD25" s="384"/>
      <c r="VJE25" s="384"/>
      <c r="VJF25" s="384"/>
      <c r="VJG25" s="384"/>
      <c r="VJH25" s="384"/>
      <c r="VJI25" s="384"/>
      <c r="VJJ25" s="384"/>
      <c r="VJK25" s="384"/>
      <c r="VJL25" s="384"/>
      <c r="VJM25" s="384"/>
      <c r="VJN25" s="384"/>
      <c r="VJO25" s="384"/>
      <c r="VJP25" s="384"/>
      <c r="VJQ25" s="384"/>
      <c r="VJR25" s="384"/>
      <c r="VJS25" s="384"/>
      <c r="VJT25" s="384"/>
      <c r="VJU25" s="384"/>
      <c r="VJV25" s="384"/>
      <c r="VJW25" s="384"/>
      <c r="VJX25" s="384"/>
      <c r="VJY25" s="384"/>
      <c r="VJZ25" s="384"/>
      <c r="VKA25" s="384"/>
      <c r="VKB25" s="384"/>
      <c r="VKC25" s="384"/>
      <c r="VKD25" s="384"/>
      <c r="VKE25" s="384"/>
      <c r="VKF25" s="384"/>
      <c r="VKG25" s="384"/>
      <c r="VKH25" s="384"/>
      <c r="VKI25" s="384"/>
      <c r="VKJ25" s="384"/>
      <c r="VKK25" s="384"/>
      <c r="VKL25" s="384"/>
      <c r="VKM25" s="384"/>
      <c r="VKN25" s="384"/>
      <c r="VKO25" s="384"/>
      <c r="VKP25" s="384"/>
      <c r="VKQ25" s="384"/>
      <c r="VKR25" s="384"/>
      <c r="VKS25" s="384"/>
      <c r="VKT25" s="384"/>
      <c r="VKU25" s="384"/>
      <c r="VKV25" s="384"/>
      <c r="VKW25" s="384"/>
      <c r="VKX25" s="384"/>
      <c r="VKY25" s="384"/>
      <c r="VKZ25" s="384"/>
      <c r="VLA25" s="384"/>
      <c r="VLB25" s="384"/>
      <c r="VLC25" s="384"/>
      <c r="VLD25" s="384"/>
      <c r="VLE25" s="384"/>
      <c r="VLF25" s="384"/>
      <c r="VLG25" s="384"/>
      <c r="VLH25" s="384"/>
      <c r="VLI25" s="384"/>
      <c r="VLJ25" s="384"/>
      <c r="VLK25" s="384"/>
      <c r="VLL25" s="384"/>
      <c r="VLM25" s="384"/>
      <c r="VLN25" s="384"/>
      <c r="VLO25" s="384"/>
      <c r="VLP25" s="384"/>
      <c r="VLQ25" s="384"/>
      <c r="VLR25" s="384"/>
      <c r="VLS25" s="384"/>
      <c r="VLT25" s="384"/>
      <c r="VLU25" s="384"/>
      <c r="VLV25" s="384"/>
      <c r="VLW25" s="384"/>
      <c r="VLX25" s="384"/>
      <c r="VLY25" s="384"/>
      <c r="VLZ25" s="384"/>
      <c r="VMA25" s="384"/>
      <c r="VMB25" s="384"/>
      <c r="VMC25" s="384"/>
      <c r="VMD25" s="384"/>
      <c r="VME25" s="384"/>
      <c r="VMF25" s="384"/>
      <c r="VMG25" s="384"/>
      <c r="VMH25" s="384"/>
      <c r="VMI25" s="384"/>
      <c r="VMJ25" s="384"/>
      <c r="VMK25" s="384"/>
      <c r="VML25" s="384"/>
      <c r="VMM25" s="384"/>
      <c r="VMN25" s="384"/>
      <c r="VMO25" s="384"/>
      <c r="VMP25" s="384"/>
      <c r="VMQ25" s="384"/>
      <c r="VMR25" s="384"/>
      <c r="VMS25" s="384"/>
      <c r="VMT25" s="384"/>
      <c r="VMU25" s="384"/>
      <c r="VMV25" s="384"/>
      <c r="VMW25" s="384"/>
      <c r="VMX25" s="384"/>
      <c r="VMY25" s="384"/>
      <c r="VMZ25" s="384"/>
      <c r="VNA25" s="384"/>
      <c r="VNB25" s="384"/>
      <c r="VNC25" s="384"/>
      <c r="VND25" s="384"/>
      <c r="VNE25" s="384"/>
      <c r="VNF25" s="384"/>
      <c r="VNG25" s="384"/>
      <c r="VNH25" s="384"/>
      <c r="VNI25" s="384"/>
      <c r="VNJ25" s="384"/>
      <c r="VNK25" s="384"/>
      <c r="VNL25" s="384"/>
      <c r="VNM25" s="384"/>
      <c r="VNN25" s="384"/>
      <c r="VNO25" s="384"/>
      <c r="VNP25" s="384"/>
      <c r="VNQ25" s="384"/>
      <c r="VNR25" s="384"/>
      <c r="VNS25" s="384"/>
      <c r="VNT25" s="384"/>
      <c r="VNU25" s="384"/>
      <c r="VNV25" s="384"/>
      <c r="VNW25" s="384"/>
      <c r="VNX25" s="384"/>
      <c r="VNY25" s="384"/>
      <c r="VNZ25" s="384"/>
      <c r="VOA25" s="384"/>
      <c r="VOB25" s="384"/>
      <c r="VOC25" s="384"/>
      <c r="VOD25" s="384"/>
      <c r="VOE25" s="384"/>
      <c r="VOF25" s="384"/>
      <c r="VOG25" s="384"/>
      <c r="VOH25" s="384"/>
      <c r="VOI25" s="384"/>
      <c r="VOJ25" s="384"/>
      <c r="VOK25" s="384"/>
      <c r="VOL25" s="384"/>
      <c r="VOM25" s="384"/>
      <c r="VON25" s="384"/>
      <c r="VOO25" s="384"/>
      <c r="VOP25" s="384"/>
      <c r="VOQ25" s="384"/>
      <c r="VOR25" s="384"/>
      <c r="VOS25" s="384"/>
      <c r="VOT25" s="384"/>
      <c r="VOU25" s="384"/>
      <c r="VOV25" s="384"/>
      <c r="VOW25" s="384"/>
      <c r="VOX25" s="384"/>
      <c r="VOY25" s="384"/>
      <c r="VOZ25" s="384"/>
      <c r="VPA25" s="384"/>
      <c r="VPB25" s="384"/>
      <c r="VPC25" s="384"/>
      <c r="VPD25" s="384"/>
      <c r="VPE25" s="384"/>
      <c r="VPF25" s="384"/>
      <c r="VPG25" s="384"/>
      <c r="VPH25" s="384"/>
      <c r="VPI25" s="384"/>
      <c r="VPJ25" s="384"/>
      <c r="VPK25" s="384"/>
      <c r="VPL25" s="384"/>
      <c r="VPM25" s="384"/>
      <c r="VPN25" s="384"/>
      <c r="VPO25" s="384"/>
      <c r="VPP25" s="384"/>
      <c r="VPQ25" s="384"/>
      <c r="VPR25" s="384"/>
      <c r="VPS25" s="384"/>
      <c r="VPT25" s="384"/>
      <c r="VPU25" s="384"/>
      <c r="VPV25" s="384"/>
      <c r="VPW25" s="384"/>
      <c r="VPX25" s="384"/>
      <c r="VPY25" s="384"/>
      <c r="VPZ25" s="384"/>
      <c r="VQA25" s="384"/>
      <c r="VQB25" s="384"/>
      <c r="VQC25" s="384"/>
      <c r="VQD25" s="384"/>
      <c r="VQE25" s="384"/>
      <c r="VQF25" s="384"/>
      <c r="VQG25" s="384"/>
      <c r="VQH25" s="384"/>
      <c r="VQI25" s="384"/>
      <c r="VQJ25" s="384"/>
      <c r="VQK25" s="384"/>
      <c r="VQL25" s="384"/>
      <c r="VQM25" s="384"/>
      <c r="VQN25" s="384"/>
      <c r="VQO25" s="384"/>
      <c r="VQP25" s="384"/>
      <c r="VQQ25" s="384"/>
      <c r="VQR25" s="384"/>
      <c r="VQS25" s="384"/>
      <c r="VQT25" s="384"/>
      <c r="VQU25" s="384"/>
      <c r="VQV25" s="384"/>
      <c r="VQW25" s="384"/>
      <c r="VQX25" s="384"/>
      <c r="VQY25" s="384"/>
      <c r="VQZ25" s="384"/>
      <c r="VRA25" s="384"/>
      <c r="VRB25" s="384"/>
      <c r="VRC25" s="384"/>
      <c r="VRD25" s="384"/>
      <c r="VRE25" s="384"/>
      <c r="VRF25" s="384"/>
      <c r="VRG25" s="384"/>
      <c r="VRH25" s="384"/>
      <c r="VRI25" s="384"/>
      <c r="VRJ25" s="384"/>
      <c r="VRK25" s="384"/>
      <c r="VRL25" s="384"/>
      <c r="VRM25" s="384"/>
      <c r="VRN25" s="384"/>
      <c r="VRO25" s="384"/>
      <c r="VRP25" s="384"/>
      <c r="VRQ25" s="384"/>
      <c r="VRR25" s="384"/>
      <c r="VRS25" s="384"/>
      <c r="VRT25" s="384"/>
      <c r="VRU25" s="384"/>
      <c r="VRV25" s="384"/>
      <c r="VRW25" s="384"/>
      <c r="VRX25" s="384"/>
      <c r="VRY25" s="384"/>
      <c r="VRZ25" s="384"/>
      <c r="VSA25" s="384"/>
      <c r="VSB25" s="384"/>
      <c r="VSC25" s="384"/>
      <c r="VSD25" s="384"/>
      <c r="VSE25" s="384"/>
      <c r="VSF25" s="384"/>
      <c r="VSG25" s="384"/>
      <c r="VSH25" s="384"/>
      <c r="VSI25" s="384"/>
      <c r="VSJ25" s="384"/>
      <c r="VSK25" s="384"/>
      <c r="VSL25" s="384"/>
      <c r="VSM25" s="384"/>
      <c r="VSN25" s="384"/>
      <c r="VSO25" s="384"/>
      <c r="VSP25" s="384"/>
      <c r="VSQ25" s="384"/>
      <c r="VSR25" s="384"/>
      <c r="VSS25" s="384"/>
      <c r="VST25" s="384"/>
      <c r="VSU25" s="384"/>
      <c r="VSV25" s="384"/>
      <c r="VSW25" s="384"/>
      <c r="VSX25" s="384"/>
      <c r="VSY25" s="384"/>
      <c r="VSZ25" s="384"/>
      <c r="VTA25" s="384"/>
      <c r="VTB25" s="384"/>
      <c r="VTC25" s="384"/>
      <c r="VTD25" s="384"/>
      <c r="VTE25" s="384"/>
      <c r="VTF25" s="384"/>
      <c r="VTG25" s="384"/>
      <c r="VTH25" s="384"/>
      <c r="VTI25" s="384"/>
      <c r="VTJ25" s="384"/>
      <c r="VTK25" s="384"/>
      <c r="VTL25" s="384"/>
      <c r="VTM25" s="384"/>
      <c r="VTN25" s="384"/>
      <c r="VTO25" s="384"/>
      <c r="VTP25" s="384"/>
      <c r="VTQ25" s="384"/>
      <c r="VTR25" s="384"/>
      <c r="VTS25" s="384"/>
      <c r="VTT25" s="384"/>
      <c r="VTU25" s="384"/>
      <c r="VTV25" s="384"/>
      <c r="VTW25" s="384"/>
      <c r="VTX25" s="384"/>
      <c r="VTY25" s="384"/>
      <c r="VTZ25" s="384"/>
      <c r="VUA25" s="384"/>
      <c r="VUB25" s="384"/>
      <c r="VUC25" s="384"/>
      <c r="VUD25" s="384"/>
      <c r="VUE25" s="384"/>
      <c r="VUF25" s="384"/>
      <c r="VUG25" s="384"/>
      <c r="VUH25" s="384"/>
      <c r="VUI25" s="384"/>
      <c r="VUJ25" s="384"/>
      <c r="VUK25" s="384"/>
      <c r="VUL25" s="384"/>
      <c r="VUM25" s="384"/>
      <c r="VUN25" s="384"/>
      <c r="VUO25" s="384"/>
      <c r="VUP25" s="384"/>
      <c r="VUQ25" s="384"/>
      <c r="VUR25" s="384"/>
      <c r="VUS25" s="384"/>
      <c r="VUT25" s="384"/>
      <c r="VUU25" s="384"/>
      <c r="VUV25" s="384"/>
      <c r="VUW25" s="384"/>
      <c r="VUX25" s="384"/>
      <c r="VUY25" s="384"/>
      <c r="VUZ25" s="384"/>
      <c r="VVA25" s="384"/>
      <c r="VVB25" s="384"/>
      <c r="VVC25" s="384"/>
      <c r="VVD25" s="384"/>
      <c r="VVE25" s="384"/>
      <c r="VVF25" s="384"/>
      <c r="VVG25" s="384"/>
      <c r="VVH25" s="384"/>
      <c r="VVI25" s="384"/>
      <c r="VVJ25" s="384"/>
      <c r="VVK25" s="384"/>
      <c r="VVL25" s="384"/>
      <c r="VVM25" s="384"/>
      <c r="VVN25" s="384"/>
      <c r="VVO25" s="384"/>
      <c r="VVP25" s="384"/>
      <c r="VVQ25" s="384"/>
      <c r="VVR25" s="384"/>
      <c r="VVS25" s="384"/>
      <c r="VVT25" s="384"/>
      <c r="VVU25" s="384"/>
      <c r="VVV25" s="384"/>
      <c r="VVW25" s="384"/>
      <c r="VVX25" s="384"/>
      <c r="VVY25" s="384"/>
      <c r="VVZ25" s="384"/>
      <c r="VWA25" s="384"/>
      <c r="VWB25" s="384"/>
      <c r="VWC25" s="384"/>
      <c r="VWD25" s="384"/>
      <c r="VWE25" s="384"/>
      <c r="VWF25" s="384"/>
      <c r="VWG25" s="384"/>
      <c r="VWH25" s="384"/>
      <c r="VWI25" s="384"/>
      <c r="VWJ25" s="384"/>
      <c r="VWK25" s="384"/>
      <c r="VWL25" s="384"/>
      <c r="VWM25" s="384"/>
      <c r="VWN25" s="384"/>
      <c r="VWO25" s="384"/>
      <c r="VWP25" s="384"/>
      <c r="VWQ25" s="384"/>
      <c r="VWR25" s="384"/>
      <c r="VWS25" s="384"/>
      <c r="VWT25" s="384"/>
      <c r="VWU25" s="384"/>
      <c r="VWV25" s="384"/>
      <c r="VWW25" s="384"/>
      <c r="VWX25" s="384"/>
      <c r="VWY25" s="384"/>
      <c r="VWZ25" s="384"/>
      <c r="VXA25" s="384"/>
      <c r="VXB25" s="384"/>
      <c r="VXC25" s="384"/>
      <c r="VXD25" s="384"/>
      <c r="VXE25" s="384"/>
      <c r="VXF25" s="384"/>
      <c r="VXG25" s="384"/>
      <c r="VXH25" s="384"/>
      <c r="VXI25" s="384"/>
      <c r="VXJ25" s="384"/>
      <c r="VXK25" s="384"/>
      <c r="VXL25" s="384"/>
      <c r="VXM25" s="384"/>
      <c r="VXN25" s="384"/>
      <c r="VXO25" s="384"/>
      <c r="VXP25" s="384"/>
      <c r="VXQ25" s="384"/>
      <c r="VXR25" s="384"/>
      <c r="VXS25" s="384"/>
      <c r="VXT25" s="384"/>
      <c r="VXU25" s="384"/>
      <c r="VXV25" s="384"/>
      <c r="VXW25" s="384"/>
      <c r="VXX25" s="384"/>
      <c r="VXY25" s="384"/>
      <c r="VXZ25" s="384"/>
      <c r="VYA25" s="384"/>
      <c r="VYB25" s="384"/>
      <c r="VYC25" s="384"/>
      <c r="VYD25" s="384"/>
      <c r="VYE25" s="384"/>
      <c r="VYF25" s="384"/>
      <c r="VYG25" s="384"/>
      <c r="VYH25" s="384"/>
      <c r="VYI25" s="384"/>
      <c r="VYJ25" s="384"/>
      <c r="VYK25" s="384"/>
      <c r="VYL25" s="384"/>
      <c r="VYM25" s="384"/>
      <c r="VYN25" s="384"/>
      <c r="VYO25" s="384"/>
      <c r="VYP25" s="384"/>
      <c r="VYQ25" s="384"/>
      <c r="VYR25" s="384"/>
      <c r="VYS25" s="384"/>
      <c r="VYT25" s="384"/>
      <c r="VYU25" s="384"/>
      <c r="VYV25" s="384"/>
      <c r="VYW25" s="384"/>
      <c r="VYX25" s="384"/>
      <c r="VYY25" s="384"/>
      <c r="VYZ25" s="384"/>
      <c r="VZA25" s="384"/>
      <c r="VZB25" s="384"/>
      <c r="VZC25" s="384"/>
      <c r="VZD25" s="384"/>
      <c r="VZE25" s="384"/>
      <c r="VZF25" s="384"/>
      <c r="VZG25" s="384"/>
      <c r="VZH25" s="384"/>
      <c r="VZI25" s="384"/>
      <c r="VZJ25" s="384"/>
      <c r="VZK25" s="384"/>
      <c r="VZL25" s="384"/>
      <c r="VZM25" s="384"/>
      <c r="VZN25" s="384"/>
      <c r="VZO25" s="384"/>
      <c r="VZP25" s="384"/>
      <c r="VZQ25" s="384"/>
      <c r="VZR25" s="384"/>
      <c r="VZS25" s="384"/>
      <c r="VZT25" s="384"/>
      <c r="VZU25" s="384"/>
      <c r="VZV25" s="384"/>
      <c r="VZW25" s="384"/>
      <c r="VZX25" s="384"/>
      <c r="VZY25" s="384"/>
      <c r="VZZ25" s="384"/>
      <c r="WAA25" s="384"/>
      <c r="WAB25" s="384"/>
      <c r="WAC25" s="384"/>
      <c r="WAD25" s="384"/>
      <c r="WAE25" s="384"/>
      <c r="WAF25" s="384"/>
      <c r="WAG25" s="384"/>
      <c r="WAH25" s="384"/>
      <c r="WAI25" s="384"/>
      <c r="WAJ25" s="384"/>
      <c r="WAK25" s="384"/>
      <c r="WAL25" s="384"/>
      <c r="WAM25" s="384"/>
      <c r="WAN25" s="384"/>
      <c r="WAO25" s="384"/>
      <c r="WAP25" s="384"/>
      <c r="WAQ25" s="384"/>
      <c r="WAR25" s="384"/>
      <c r="WAS25" s="384"/>
      <c r="WAT25" s="384"/>
      <c r="WAU25" s="384"/>
      <c r="WAV25" s="384"/>
      <c r="WAW25" s="384"/>
      <c r="WAX25" s="384"/>
      <c r="WAY25" s="384"/>
      <c r="WAZ25" s="384"/>
      <c r="WBA25" s="384"/>
      <c r="WBB25" s="384"/>
      <c r="WBC25" s="384"/>
      <c r="WBD25" s="384"/>
      <c r="WBE25" s="384"/>
      <c r="WBF25" s="384"/>
      <c r="WBG25" s="384"/>
      <c r="WBH25" s="384"/>
      <c r="WBI25" s="384"/>
      <c r="WBJ25" s="384"/>
      <c r="WBK25" s="384"/>
      <c r="WBL25" s="384"/>
      <c r="WBM25" s="384"/>
      <c r="WBN25" s="384"/>
      <c r="WBO25" s="384"/>
      <c r="WBP25" s="384"/>
      <c r="WBQ25" s="384"/>
      <c r="WBR25" s="384"/>
      <c r="WBS25" s="384"/>
      <c r="WBT25" s="384"/>
      <c r="WBU25" s="384"/>
      <c r="WBV25" s="384"/>
      <c r="WBW25" s="384"/>
      <c r="WBX25" s="384"/>
      <c r="WBY25" s="384"/>
      <c r="WBZ25" s="384"/>
      <c r="WCA25" s="384"/>
      <c r="WCB25" s="384"/>
      <c r="WCC25" s="384"/>
      <c r="WCD25" s="384"/>
      <c r="WCE25" s="384"/>
      <c r="WCF25" s="384"/>
      <c r="WCG25" s="384"/>
      <c r="WCH25" s="384"/>
      <c r="WCI25" s="384"/>
      <c r="WCJ25" s="384"/>
      <c r="WCK25" s="384"/>
      <c r="WCL25" s="384"/>
      <c r="WCM25" s="384"/>
      <c r="WCN25" s="384"/>
      <c r="WCO25" s="384"/>
      <c r="WCP25" s="384"/>
      <c r="WCQ25" s="384"/>
      <c r="WCR25" s="384"/>
      <c r="WCS25" s="384"/>
      <c r="WCT25" s="384"/>
      <c r="WCU25" s="384"/>
      <c r="WCV25" s="384"/>
      <c r="WCW25" s="384"/>
      <c r="WCX25" s="384"/>
      <c r="WCY25" s="384"/>
      <c r="WCZ25" s="384"/>
      <c r="WDA25" s="384"/>
      <c r="WDB25" s="384"/>
      <c r="WDC25" s="384"/>
      <c r="WDD25" s="384"/>
      <c r="WDE25" s="384"/>
      <c r="WDF25" s="384"/>
      <c r="WDG25" s="384"/>
      <c r="WDH25" s="384"/>
      <c r="WDI25" s="384"/>
      <c r="WDJ25" s="384"/>
      <c r="WDK25" s="384"/>
      <c r="WDL25" s="384"/>
      <c r="WDM25" s="384"/>
      <c r="WDN25" s="384"/>
      <c r="WDO25" s="384"/>
      <c r="WDP25" s="384"/>
      <c r="WDQ25" s="384"/>
      <c r="WDR25" s="384"/>
      <c r="WDS25" s="384"/>
      <c r="WDT25" s="384"/>
      <c r="WDU25" s="384"/>
      <c r="WDV25" s="384"/>
      <c r="WDW25" s="384"/>
      <c r="WDX25" s="384"/>
      <c r="WDY25" s="384"/>
      <c r="WDZ25" s="384"/>
      <c r="WEA25" s="384"/>
      <c r="WEB25" s="384"/>
      <c r="WEC25" s="384"/>
      <c r="WED25" s="384"/>
      <c r="WEE25" s="384"/>
      <c r="WEF25" s="384"/>
      <c r="WEG25" s="384"/>
      <c r="WEH25" s="384"/>
      <c r="WEI25" s="384"/>
      <c r="WEJ25" s="384"/>
      <c r="WEK25" s="384"/>
      <c r="WEL25" s="384"/>
      <c r="WEM25" s="384"/>
      <c r="WEN25" s="384"/>
      <c r="WEO25" s="384"/>
      <c r="WEP25" s="384"/>
      <c r="WEQ25" s="384"/>
      <c r="WER25" s="384"/>
      <c r="WES25" s="384"/>
      <c r="WET25" s="384"/>
      <c r="WEU25" s="384"/>
      <c r="WEV25" s="384"/>
      <c r="WEW25" s="384"/>
      <c r="WEX25" s="384"/>
      <c r="WEY25" s="384"/>
      <c r="WEZ25" s="384"/>
      <c r="WFA25" s="384"/>
      <c r="WFB25" s="384"/>
      <c r="WFC25" s="384"/>
      <c r="WFD25" s="384"/>
      <c r="WFE25" s="384"/>
      <c r="WFF25" s="384"/>
      <c r="WFG25" s="384"/>
      <c r="WFH25" s="384"/>
      <c r="WFI25" s="384"/>
      <c r="WFJ25" s="384"/>
      <c r="WFK25" s="384"/>
      <c r="WFL25" s="384"/>
      <c r="WFM25" s="384"/>
      <c r="WFN25" s="384"/>
      <c r="WFO25" s="384"/>
      <c r="WFP25" s="384"/>
      <c r="WFQ25" s="384"/>
      <c r="WFR25" s="384"/>
      <c r="WFS25" s="384"/>
      <c r="WFT25" s="384"/>
      <c r="WFU25" s="384"/>
      <c r="WFV25" s="384"/>
      <c r="WFW25" s="384"/>
      <c r="WFX25" s="384"/>
      <c r="WFY25" s="384"/>
      <c r="WFZ25" s="384"/>
      <c r="WGA25" s="384"/>
      <c r="WGB25" s="384"/>
      <c r="WGC25" s="384"/>
      <c r="WGD25" s="384"/>
      <c r="WGE25" s="384"/>
      <c r="WGF25" s="384"/>
      <c r="WGG25" s="384"/>
      <c r="WGH25" s="384"/>
      <c r="WGI25" s="384"/>
      <c r="WGJ25" s="384"/>
      <c r="WGK25" s="384"/>
      <c r="WGL25" s="384"/>
      <c r="WGM25" s="384"/>
      <c r="WGN25" s="384"/>
      <c r="WGO25" s="384"/>
      <c r="WGP25" s="384"/>
      <c r="WGQ25" s="384"/>
      <c r="WGR25" s="384"/>
      <c r="WGS25" s="384"/>
      <c r="WGT25" s="384"/>
      <c r="WGU25" s="384"/>
      <c r="WGV25" s="384"/>
      <c r="WGW25" s="384"/>
      <c r="WGX25" s="384"/>
      <c r="WGY25" s="384"/>
      <c r="WGZ25" s="384"/>
      <c r="WHA25" s="384"/>
      <c r="WHB25" s="384"/>
      <c r="WHC25" s="384"/>
      <c r="WHD25" s="384"/>
      <c r="WHE25" s="384"/>
      <c r="WHF25" s="384"/>
      <c r="WHG25" s="384"/>
      <c r="WHH25" s="384"/>
      <c r="WHI25" s="384"/>
      <c r="WHJ25" s="384"/>
      <c r="WHK25" s="384"/>
      <c r="WHL25" s="384"/>
      <c r="WHM25" s="384"/>
      <c r="WHN25" s="384"/>
      <c r="WHO25" s="384"/>
      <c r="WHP25" s="384"/>
      <c r="WHQ25" s="384"/>
      <c r="WHR25" s="384"/>
      <c r="WHS25" s="384"/>
      <c r="WHT25" s="384"/>
      <c r="WHU25" s="384"/>
      <c r="WHV25" s="384"/>
      <c r="WHW25" s="384"/>
      <c r="WHX25" s="384"/>
      <c r="WHY25" s="384"/>
      <c r="WHZ25" s="384"/>
      <c r="WIA25" s="384"/>
      <c r="WIB25" s="384"/>
      <c r="WIC25" s="384"/>
      <c r="WID25" s="384"/>
      <c r="WIE25" s="384"/>
      <c r="WIF25" s="384"/>
      <c r="WIG25" s="384"/>
      <c r="WIH25" s="384"/>
      <c r="WII25" s="384"/>
      <c r="WIJ25" s="384"/>
      <c r="WIK25" s="384"/>
      <c r="WIL25" s="384"/>
      <c r="WIM25" s="384"/>
      <c r="WIN25" s="384"/>
      <c r="WIO25" s="384"/>
      <c r="WIP25" s="384"/>
      <c r="WIQ25" s="384"/>
      <c r="WIR25" s="384"/>
      <c r="WIS25" s="384"/>
      <c r="WIT25" s="384"/>
      <c r="WIU25" s="384"/>
      <c r="WIV25" s="384"/>
      <c r="WIW25" s="384"/>
      <c r="WIX25" s="384"/>
      <c r="WIY25" s="384"/>
      <c r="WIZ25" s="384"/>
      <c r="WJA25" s="384"/>
      <c r="WJB25" s="384"/>
      <c r="WJC25" s="384"/>
      <c r="WJD25" s="384"/>
      <c r="WJE25" s="384"/>
      <c r="WJF25" s="384"/>
      <c r="WJG25" s="384"/>
      <c r="WJH25" s="384"/>
      <c r="WJI25" s="384"/>
      <c r="WJJ25" s="384"/>
      <c r="WJK25" s="384"/>
      <c r="WJL25" s="384"/>
      <c r="WJM25" s="384"/>
      <c r="WJN25" s="384"/>
      <c r="WJO25" s="384"/>
      <c r="WJP25" s="384"/>
      <c r="WJQ25" s="384"/>
      <c r="WJR25" s="384"/>
      <c r="WJS25" s="384"/>
      <c r="WJT25" s="384"/>
      <c r="WJU25" s="384"/>
      <c r="WJV25" s="384"/>
      <c r="WJW25" s="384"/>
      <c r="WJX25" s="384"/>
      <c r="WJY25" s="384"/>
      <c r="WJZ25" s="384"/>
      <c r="WKA25" s="384"/>
      <c r="WKB25" s="384"/>
      <c r="WKC25" s="384"/>
      <c r="WKD25" s="384"/>
      <c r="WKE25" s="384"/>
      <c r="WKF25" s="384"/>
      <c r="WKG25" s="384"/>
      <c r="WKH25" s="384"/>
      <c r="WKI25" s="384"/>
      <c r="WKJ25" s="384"/>
      <c r="WKK25" s="384"/>
      <c r="WKL25" s="384"/>
      <c r="WKM25" s="384"/>
      <c r="WKN25" s="384"/>
      <c r="WKO25" s="384"/>
      <c r="WKP25" s="384"/>
      <c r="WKQ25" s="384"/>
      <c r="WKR25" s="384"/>
      <c r="WKS25" s="384"/>
      <c r="WKT25" s="384"/>
      <c r="WKU25" s="384"/>
      <c r="WKV25" s="384"/>
      <c r="WKW25" s="384"/>
      <c r="WKX25" s="384"/>
      <c r="WKY25" s="384"/>
      <c r="WKZ25" s="384"/>
      <c r="WLA25" s="384"/>
      <c r="WLB25" s="384"/>
      <c r="WLC25" s="384"/>
      <c r="WLD25" s="384"/>
      <c r="WLE25" s="384"/>
      <c r="WLF25" s="384"/>
      <c r="WLG25" s="384"/>
      <c r="WLH25" s="384"/>
      <c r="WLI25" s="384"/>
      <c r="WLJ25" s="384"/>
      <c r="WLK25" s="384"/>
      <c r="WLL25" s="384"/>
      <c r="WLM25" s="384"/>
      <c r="WLN25" s="384"/>
      <c r="WLO25" s="384"/>
      <c r="WLP25" s="384"/>
      <c r="WLQ25" s="384"/>
      <c r="WLR25" s="384"/>
      <c r="WLS25" s="384"/>
      <c r="WLT25" s="384"/>
      <c r="WLU25" s="384"/>
      <c r="WLV25" s="384"/>
      <c r="WLW25" s="384"/>
      <c r="WLX25" s="384"/>
      <c r="WLY25" s="384"/>
      <c r="WLZ25" s="384"/>
      <c r="WMA25" s="384"/>
      <c r="WMB25" s="384"/>
      <c r="WMC25" s="384"/>
      <c r="WMD25" s="384"/>
      <c r="WME25" s="384"/>
      <c r="WMF25" s="384"/>
      <c r="WMG25" s="384"/>
      <c r="WMH25" s="384"/>
      <c r="WMI25" s="384"/>
      <c r="WMJ25" s="384"/>
      <c r="WMK25" s="384"/>
      <c r="WML25" s="384"/>
      <c r="WMM25" s="384"/>
      <c r="WMN25" s="384"/>
      <c r="WMO25" s="384"/>
      <c r="WMP25" s="384"/>
      <c r="WMQ25" s="384"/>
      <c r="WMR25" s="384"/>
      <c r="WMS25" s="384"/>
      <c r="WMT25" s="384"/>
      <c r="WMU25" s="384"/>
      <c r="WMV25" s="384"/>
      <c r="WMW25" s="384"/>
      <c r="WMX25" s="384"/>
      <c r="WMY25" s="384"/>
      <c r="WMZ25" s="384"/>
      <c r="WNA25" s="384"/>
      <c r="WNB25" s="384"/>
      <c r="WNC25" s="384"/>
      <c r="WND25" s="384"/>
      <c r="WNE25" s="384"/>
      <c r="WNF25" s="384"/>
      <c r="WNG25" s="384"/>
      <c r="WNH25" s="384"/>
      <c r="WNI25" s="384"/>
      <c r="WNJ25" s="384"/>
      <c r="WNK25" s="384"/>
      <c r="WNL25" s="384"/>
      <c r="WNM25" s="384"/>
      <c r="WNN25" s="384"/>
      <c r="WNO25" s="384"/>
      <c r="WNP25" s="384"/>
      <c r="WNQ25" s="384"/>
      <c r="WNR25" s="384"/>
      <c r="WNS25" s="384"/>
      <c r="WNT25" s="384"/>
      <c r="WNU25" s="384"/>
      <c r="WNV25" s="384"/>
      <c r="WNW25" s="384"/>
      <c r="WNX25" s="384"/>
      <c r="WNY25" s="384"/>
      <c r="WNZ25" s="384"/>
      <c r="WOA25" s="384"/>
      <c r="WOB25" s="384"/>
      <c r="WOC25" s="384"/>
      <c r="WOD25" s="384"/>
      <c r="WOE25" s="384"/>
      <c r="WOF25" s="384"/>
      <c r="WOG25" s="384"/>
      <c r="WOH25" s="384"/>
      <c r="WOI25" s="384"/>
      <c r="WOJ25" s="384"/>
      <c r="WOK25" s="384"/>
      <c r="WOL25" s="384"/>
      <c r="WOM25" s="384"/>
      <c r="WON25" s="384"/>
      <c r="WOO25" s="384"/>
      <c r="WOP25" s="384"/>
      <c r="WOQ25" s="384"/>
      <c r="WOR25" s="384"/>
      <c r="WOS25" s="384"/>
      <c r="WOT25" s="384"/>
      <c r="WOU25" s="384"/>
      <c r="WOV25" s="384"/>
      <c r="WOW25" s="384"/>
      <c r="WOX25" s="384"/>
      <c r="WOY25" s="384"/>
      <c r="WOZ25" s="384"/>
      <c r="WPA25" s="384"/>
      <c r="WPB25" s="384"/>
      <c r="WPC25" s="384"/>
      <c r="WPD25" s="384"/>
      <c r="WPE25" s="384"/>
      <c r="WPF25" s="384"/>
      <c r="WPG25" s="384"/>
      <c r="WPH25" s="384"/>
      <c r="WPI25" s="384"/>
      <c r="WPJ25" s="384"/>
      <c r="WPK25" s="384"/>
      <c r="WPL25" s="384"/>
      <c r="WPM25" s="384"/>
      <c r="WPN25" s="384"/>
      <c r="WPO25" s="384"/>
      <c r="WPP25" s="384"/>
      <c r="WPQ25" s="384"/>
      <c r="WPR25" s="384"/>
      <c r="WPS25" s="384"/>
      <c r="WPT25" s="384"/>
      <c r="WPU25" s="384"/>
      <c r="WPV25" s="384"/>
      <c r="WPW25" s="384"/>
      <c r="WPX25" s="384"/>
      <c r="WPY25" s="384"/>
      <c r="WPZ25" s="384"/>
      <c r="WQA25" s="384"/>
      <c r="WQB25" s="384"/>
      <c r="WQC25" s="384"/>
      <c r="WQD25" s="384"/>
      <c r="WQE25" s="384"/>
      <c r="WQF25" s="384"/>
      <c r="WQG25" s="384"/>
      <c r="WQH25" s="384"/>
      <c r="WQI25" s="384"/>
      <c r="WQJ25" s="384"/>
      <c r="WQK25" s="384"/>
      <c r="WQL25" s="384"/>
      <c r="WQM25" s="384"/>
      <c r="WQN25" s="384"/>
      <c r="WQO25" s="384"/>
      <c r="WQP25" s="384"/>
      <c r="WQQ25" s="384"/>
      <c r="WQR25" s="384"/>
      <c r="WQS25" s="384"/>
      <c r="WQT25" s="384"/>
      <c r="WQU25" s="384"/>
      <c r="WQV25" s="384"/>
      <c r="WQW25" s="384"/>
      <c r="WQX25" s="384"/>
      <c r="WQY25" s="384"/>
      <c r="WQZ25" s="384"/>
      <c r="WRA25" s="384"/>
      <c r="WRB25" s="384"/>
      <c r="WRC25" s="384"/>
      <c r="WRD25" s="384"/>
      <c r="WRE25" s="384"/>
      <c r="WRF25" s="384"/>
      <c r="WRG25" s="384"/>
      <c r="WRH25" s="384"/>
      <c r="WRI25" s="384"/>
      <c r="WRJ25" s="384"/>
      <c r="WRK25" s="384"/>
      <c r="WRL25" s="384"/>
      <c r="WRM25" s="384"/>
      <c r="WRN25" s="384"/>
      <c r="WRO25" s="384"/>
      <c r="WRP25" s="384"/>
      <c r="WRQ25" s="384"/>
      <c r="WRR25" s="384"/>
      <c r="WRS25" s="384"/>
      <c r="WRT25" s="384"/>
      <c r="WRU25" s="384"/>
      <c r="WRV25" s="384"/>
      <c r="WRW25" s="384"/>
      <c r="WRX25" s="384"/>
      <c r="WRY25" s="384"/>
      <c r="WRZ25" s="384"/>
      <c r="WSA25" s="384"/>
      <c r="WSB25" s="384"/>
      <c r="WSC25" s="384"/>
      <c r="WSD25" s="384"/>
      <c r="WSE25" s="384"/>
      <c r="WSF25" s="384"/>
      <c r="WSG25" s="384"/>
      <c r="WSH25" s="384"/>
      <c r="WSI25" s="384"/>
      <c r="WSJ25" s="384"/>
      <c r="WSK25" s="384"/>
      <c r="WSL25" s="384"/>
      <c r="WSM25" s="384"/>
      <c r="WSN25" s="384"/>
      <c r="WSO25" s="384"/>
      <c r="WSP25" s="384"/>
      <c r="WSQ25" s="384"/>
      <c r="WSR25" s="384"/>
      <c r="WSS25" s="384"/>
      <c r="WST25" s="384"/>
      <c r="WSU25" s="384"/>
      <c r="WSV25" s="384"/>
      <c r="WSW25" s="384"/>
      <c r="WSX25" s="384"/>
      <c r="WSY25" s="384"/>
      <c r="WSZ25" s="384"/>
      <c r="WTA25" s="384"/>
      <c r="WTB25" s="384"/>
      <c r="WTC25" s="384"/>
      <c r="WTD25" s="384"/>
      <c r="WTE25" s="384"/>
      <c r="WTF25" s="384"/>
      <c r="WTG25" s="384"/>
      <c r="WTH25" s="384"/>
      <c r="WTI25" s="384"/>
      <c r="WTJ25" s="384"/>
      <c r="WTK25" s="384"/>
      <c r="WTL25" s="384"/>
      <c r="WTM25" s="384"/>
      <c r="WTN25" s="384"/>
      <c r="WTO25" s="384"/>
      <c r="WTP25" s="384"/>
      <c r="WTQ25" s="384"/>
      <c r="WTR25" s="384"/>
      <c r="WTS25" s="384"/>
      <c r="WTT25" s="384"/>
      <c r="WTU25" s="384"/>
      <c r="WTV25" s="384"/>
      <c r="WTW25" s="384"/>
      <c r="WTX25" s="384"/>
      <c r="WTY25" s="384"/>
      <c r="WTZ25" s="384"/>
      <c r="WUA25" s="384"/>
      <c r="WUB25" s="384"/>
      <c r="WUC25" s="384"/>
      <c r="WUD25" s="384"/>
      <c r="WUE25" s="384"/>
      <c r="WUF25" s="384"/>
      <c r="WUG25" s="384"/>
      <c r="WUH25" s="384"/>
      <c r="WUI25" s="384"/>
      <c r="WUJ25" s="384"/>
      <c r="WUK25" s="384"/>
      <c r="WUL25" s="384"/>
      <c r="WUM25" s="384"/>
      <c r="WUN25" s="384"/>
      <c r="WUO25" s="384"/>
      <c r="WUP25" s="384"/>
      <c r="WUQ25" s="384"/>
      <c r="WUR25" s="384"/>
      <c r="WUS25" s="384"/>
      <c r="WUT25" s="384"/>
      <c r="WUU25" s="384"/>
      <c r="WUV25" s="384"/>
      <c r="WUW25" s="384"/>
      <c r="WUX25" s="384"/>
      <c r="WUY25" s="384"/>
      <c r="WUZ25" s="384"/>
      <c r="WVA25" s="384"/>
      <c r="WVB25" s="384"/>
      <c r="WVC25" s="384"/>
      <c r="WVD25" s="384"/>
      <c r="WVE25" s="384"/>
      <c r="WVF25" s="384"/>
      <c r="WVG25" s="384"/>
      <c r="WVH25" s="384"/>
      <c r="WVI25" s="384"/>
      <c r="WVJ25" s="384"/>
      <c r="WVK25" s="384"/>
      <c r="WVL25" s="384"/>
      <c r="WVM25" s="384"/>
      <c r="WVN25" s="384"/>
      <c r="WVO25" s="384"/>
      <c r="WVP25" s="384"/>
      <c r="WVQ25" s="384"/>
      <c r="WVR25" s="384"/>
      <c r="WVS25" s="384"/>
      <c r="WVT25" s="384"/>
      <c r="WVU25" s="384"/>
      <c r="WVV25" s="384"/>
      <c r="WVW25" s="384"/>
      <c r="WVX25" s="384"/>
      <c r="WVY25" s="384"/>
      <c r="WVZ25" s="384"/>
      <c r="WWA25" s="384"/>
      <c r="WWB25" s="384"/>
      <c r="WWC25" s="384"/>
      <c r="WWD25" s="384"/>
      <c r="WWE25" s="384"/>
      <c r="WWF25" s="384"/>
      <c r="WWG25" s="384"/>
      <c r="WWH25" s="384"/>
      <c r="WWI25" s="384"/>
      <c r="WWJ25" s="384"/>
      <c r="WWK25" s="384"/>
      <c r="WWL25" s="384"/>
      <c r="WWM25" s="384"/>
      <c r="WWN25" s="384"/>
      <c r="WWO25" s="384"/>
      <c r="WWP25" s="384"/>
      <c r="WWQ25" s="384"/>
      <c r="WWR25" s="384"/>
      <c r="WWS25" s="384"/>
      <c r="WWT25" s="384"/>
      <c r="WWU25" s="384"/>
      <c r="WWV25" s="384"/>
      <c r="WWW25" s="384"/>
      <c r="WWX25" s="384"/>
      <c r="WWY25" s="384"/>
      <c r="WWZ25" s="384"/>
      <c r="WXA25" s="384"/>
      <c r="WXB25" s="384"/>
      <c r="WXC25" s="384"/>
      <c r="WXD25" s="384"/>
      <c r="WXE25" s="384"/>
      <c r="WXF25" s="384"/>
      <c r="WXG25" s="384"/>
      <c r="WXH25" s="384"/>
      <c r="WXI25" s="384"/>
      <c r="WXJ25" s="384"/>
      <c r="WXK25" s="384"/>
      <c r="WXL25" s="384"/>
      <c r="WXM25" s="384"/>
      <c r="WXN25" s="384"/>
      <c r="WXO25" s="384"/>
      <c r="WXP25" s="384"/>
      <c r="WXQ25" s="384"/>
      <c r="WXR25" s="384"/>
      <c r="WXS25" s="384"/>
      <c r="WXT25" s="384"/>
      <c r="WXU25" s="384"/>
      <c r="WXV25" s="384"/>
      <c r="WXW25" s="384"/>
      <c r="WXX25" s="384"/>
      <c r="WXY25" s="384"/>
      <c r="WXZ25" s="384"/>
      <c r="WYA25" s="384"/>
      <c r="WYB25" s="384"/>
      <c r="WYC25" s="384"/>
      <c r="WYD25" s="384"/>
      <c r="WYE25" s="384"/>
      <c r="WYF25" s="384"/>
      <c r="WYG25" s="384"/>
      <c r="WYH25" s="384"/>
      <c r="WYI25" s="384"/>
      <c r="WYJ25" s="384"/>
      <c r="WYK25" s="384"/>
      <c r="WYL25" s="384"/>
      <c r="WYM25" s="384"/>
      <c r="WYN25" s="384"/>
      <c r="WYO25" s="384"/>
      <c r="WYP25" s="384"/>
      <c r="WYQ25" s="384"/>
      <c r="WYR25" s="384"/>
      <c r="WYS25" s="384"/>
      <c r="WYT25" s="384"/>
      <c r="WYU25" s="384"/>
      <c r="WYV25" s="384"/>
      <c r="WYW25" s="384"/>
      <c r="WYX25" s="384"/>
      <c r="WYY25" s="384"/>
      <c r="WYZ25" s="384"/>
      <c r="WZA25" s="384"/>
      <c r="WZB25" s="384"/>
      <c r="WZC25" s="384"/>
      <c r="WZD25" s="384"/>
      <c r="WZE25" s="384"/>
      <c r="WZF25" s="384"/>
      <c r="WZG25" s="384"/>
      <c r="WZH25" s="384"/>
      <c r="WZI25" s="384"/>
      <c r="WZJ25" s="384"/>
      <c r="WZK25" s="384"/>
      <c r="WZL25" s="384"/>
      <c r="WZM25" s="384"/>
      <c r="WZN25" s="384"/>
      <c r="WZO25" s="384"/>
      <c r="WZP25" s="384"/>
      <c r="WZQ25" s="384"/>
      <c r="WZR25" s="384"/>
      <c r="WZS25" s="384"/>
      <c r="WZT25" s="384"/>
      <c r="WZU25" s="384"/>
      <c r="WZV25" s="384"/>
      <c r="WZW25" s="384"/>
      <c r="WZX25" s="384"/>
      <c r="WZY25" s="384"/>
      <c r="WZZ25" s="384"/>
      <c r="XAA25" s="384"/>
      <c r="XAB25" s="384"/>
      <c r="XAC25" s="384"/>
      <c r="XAD25" s="384"/>
      <c r="XAE25" s="384"/>
      <c r="XAF25" s="384"/>
      <c r="XAG25" s="384"/>
      <c r="XAH25" s="384"/>
      <c r="XAI25" s="384"/>
      <c r="XAJ25" s="384"/>
      <c r="XAK25" s="384"/>
      <c r="XAL25" s="384"/>
      <c r="XAM25" s="384"/>
      <c r="XAN25" s="384"/>
      <c r="XAO25" s="384"/>
      <c r="XAP25" s="384"/>
      <c r="XAQ25" s="384"/>
      <c r="XAR25" s="384"/>
      <c r="XAS25" s="384"/>
      <c r="XAT25" s="384"/>
      <c r="XAU25" s="384"/>
      <c r="XAV25" s="384"/>
      <c r="XAW25" s="384"/>
      <c r="XAX25" s="384"/>
      <c r="XAY25" s="384"/>
      <c r="XAZ25" s="384"/>
      <c r="XBA25" s="384"/>
      <c r="XBB25" s="384"/>
      <c r="XBC25" s="384"/>
      <c r="XBD25" s="384"/>
      <c r="XBE25" s="384"/>
      <c r="XBF25" s="384"/>
      <c r="XBG25" s="384"/>
      <c r="XBH25" s="384"/>
      <c r="XBI25" s="384"/>
      <c r="XBJ25" s="384"/>
      <c r="XBK25" s="384"/>
      <c r="XBL25" s="384"/>
      <c r="XBM25" s="384"/>
      <c r="XBN25" s="384"/>
      <c r="XBO25" s="384"/>
      <c r="XBP25" s="384"/>
      <c r="XBQ25" s="384"/>
      <c r="XBR25" s="384"/>
      <c r="XBS25" s="384"/>
      <c r="XBT25" s="384"/>
      <c r="XBU25" s="384"/>
      <c r="XBV25" s="384"/>
      <c r="XBW25" s="384"/>
      <c r="XBX25" s="384"/>
      <c r="XBY25" s="384"/>
      <c r="XBZ25" s="384"/>
      <c r="XCA25" s="384"/>
      <c r="XCB25" s="384"/>
      <c r="XCC25" s="384"/>
      <c r="XCD25" s="384"/>
      <c r="XCE25" s="384"/>
      <c r="XCF25" s="384"/>
      <c r="XCG25" s="384"/>
      <c r="XCH25" s="384"/>
      <c r="XCI25" s="384"/>
      <c r="XCJ25" s="384"/>
      <c r="XCK25" s="384"/>
      <c r="XCL25" s="384"/>
      <c r="XCM25" s="384"/>
      <c r="XCN25" s="384"/>
      <c r="XCO25" s="384"/>
      <c r="XCP25" s="384"/>
      <c r="XCQ25" s="384"/>
      <c r="XCR25" s="384"/>
      <c r="XCS25" s="384"/>
      <c r="XCT25" s="384"/>
      <c r="XCU25" s="384"/>
      <c r="XCV25" s="384"/>
      <c r="XCW25" s="384"/>
      <c r="XCX25" s="384"/>
      <c r="XCY25" s="384"/>
      <c r="XCZ25" s="384"/>
      <c r="XDA25" s="384"/>
      <c r="XDB25" s="384"/>
      <c r="XDC25" s="384"/>
      <c r="XDD25" s="384"/>
      <c r="XDE25" s="384"/>
      <c r="XDF25" s="384"/>
      <c r="XDG25" s="384"/>
      <c r="XDH25" s="384"/>
      <c r="XDI25" s="384"/>
      <c r="XDJ25" s="384"/>
      <c r="XDK25" s="384"/>
      <c r="XDL25" s="384"/>
      <c r="XDM25" s="384"/>
      <c r="XDN25" s="384"/>
      <c r="XDO25" s="384"/>
      <c r="XDP25" s="384"/>
      <c r="XDQ25" s="384"/>
      <c r="XDR25" s="384"/>
      <c r="XDS25" s="384"/>
      <c r="XDT25" s="384"/>
      <c r="XDU25" s="384"/>
      <c r="XDV25" s="384"/>
      <c r="XDW25" s="384"/>
      <c r="XDX25" s="384"/>
      <c r="XDY25" s="384"/>
      <c r="XDZ25" s="384"/>
      <c r="XEA25" s="384"/>
      <c r="XEB25" s="384"/>
      <c r="XEC25" s="384"/>
      <c r="XED25" s="384"/>
      <c r="XEE25" s="384"/>
      <c r="XEF25" s="384"/>
      <c r="XEG25" s="384"/>
      <c r="XEH25" s="384"/>
      <c r="XEI25" s="384"/>
      <c r="XEJ25" s="384"/>
      <c r="XEK25" s="384"/>
      <c r="XEL25" s="384"/>
      <c r="XEM25" s="384"/>
      <c r="XEN25" s="384"/>
      <c r="XEO25" s="384"/>
      <c r="XEP25" s="384"/>
      <c r="XEQ25" s="384"/>
      <c r="XER25" s="384"/>
      <c r="XES25" s="384"/>
      <c r="XET25" s="384"/>
      <c r="XEU25" s="384"/>
    </row>
    <row r="26" spans="1:16375" ht="14.45" customHeight="1">
      <c r="A26" s="421" t="s">
        <v>73</v>
      </c>
      <c r="B26" s="427">
        <v>54970</v>
      </c>
      <c r="C26" s="378">
        <f>813+52052</f>
        <v>52865</v>
      </c>
      <c r="D26" s="379">
        <f t="shared" ref="D26" si="6">(C26-B26)/B26*100</f>
        <v>-3.8293614698926683</v>
      </c>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row>
    <row r="27" spans="1:16375" s="368" customFormat="1" ht="14.45" hidden="1" customHeight="1">
      <c r="A27" s="423" t="s">
        <v>74</v>
      </c>
      <c r="B27" s="428"/>
      <c r="C27" s="429"/>
      <c r="D27" s="383"/>
      <c r="E27" s="384"/>
      <c r="F27" s="384"/>
      <c r="G27" s="384"/>
      <c r="H27" s="384"/>
      <c r="I27" s="384"/>
      <c r="J27" s="384"/>
      <c r="K27" s="384"/>
      <c r="L27" s="384"/>
      <c r="M27" s="384"/>
      <c r="N27" s="384"/>
      <c r="O27" s="384"/>
      <c r="P27" s="384"/>
      <c r="Q27" s="384"/>
      <c r="R27" s="384"/>
      <c r="S27" s="384"/>
      <c r="T27" s="384"/>
      <c r="U27" s="384"/>
      <c r="V27" s="384"/>
      <c r="W27" s="384"/>
      <c r="X27" s="384"/>
      <c r="Y27" s="384"/>
      <c r="Z27" s="384"/>
      <c r="AA27" s="384"/>
      <c r="AB27" s="384"/>
      <c r="AC27" s="384"/>
      <c r="AD27" s="384"/>
      <c r="AE27" s="384"/>
      <c r="AF27" s="384"/>
      <c r="AG27" s="384"/>
      <c r="AH27" s="384"/>
      <c r="AI27" s="384"/>
      <c r="AJ27" s="384"/>
      <c r="AK27" s="384"/>
      <c r="AL27" s="384"/>
      <c r="AM27" s="384"/>
      <c r="AN27" s="384"/>
      <c r="AO27" s="384"/>
      <c r="AP27" s="384"/>
      <c r="AQ27" s="384"/>
      <c r="AR27" s="384"/>
      <c r="AS27" s="384"/>
      <c r="AT27" s="384"/>
      <c r="AU27" s="384"/>
      <c r="AV27" s="384"/>
      <c r="AW27" s="384"/>
      <c r="AX27" s="384"/>
      <c r="AY27" s="384"/>
      <c r="AZ27" s="384"/>
      <c r="BA27" s="384"/>
      <c r="BB27" s="384"/>
      <c r="BC27" s="384"/>
      <c r="BD27" s="384"/>
      <c r="BE27" s="384"/>
      <c r="BF27" s="384"/>
      <c r="BG27" s="384"/>
      <c r="BH27" s="384"/>
      <c r="BI27" s="384"/>
      <c r="BJ27" s="384"/>
      <c r="BK27" s="384"/>
      <c r="BL27" s="384"/>
      <c r="BM27" s="384"/>
      <c r="BN27" s="384"/>
      <c r="BO27" s="384"/>
      <c r="BP27" s="384"/>
      <c r="BQ27" s="384"/>
      <c r="BR27" s="384"/>
      <c r="BS27" s="384"/>
      <c r="BT27" s="384"/>
      <c r="BU27" s="384"/>
      <c r="BV27" s="384"/>
      <c r="BW27" s="384"/>
      <c r="BX27" s="384"/>
      <c r="BY27" s="384"/>
      <c r="BZ27" s="384"/>
      <c r="CA27" s="384"/>
      <c r="CB27" s="384"/>
      <c r="CC27" s="384"/>
      <c r="CD27" s="384"/>
      <c r="CE27" s="384"/>
      <c r="CF27" s="384"/>
      <c r="CG27" s="384"/>
      <c r="CH27" s="384"/>
      <c r="CI27" s="384"/>
      <c r="CJ27" s="384"/>
      <c r="CK27" s="384"/>
      <c r="CL27" s="384"/>
      <c r="CM27" s="384"/>
      <c r="CN27" s="384"/>
      <c r="CO27" s="384"/>
      <c r="CP27" s="384"/>
      <c r="CQ27" s="384"/>
      <c r="CR27" s="384"/>
      <c r="CS27" s="384"/>
      <c r="CT27" s="384"/>
      <c r="CU27" s="384"/>
      <c r="CV27" s="384"/>
      <c r="CW27" s="384"/>
      <c r="CX27" s="384"/>
      <c r="CY27" s="384"/>
      <c r="CZ27" s="384"/>
      <c r="DA27" s="384"/>
      <c r="DB27" s="384"/>
      <c r="DC27" s="384"/>
      <c r="DD27" s="384"/>
      <c r="DE27" s="384"/>
      <c r="DF27" s="384"/>
      <c r="DG27" s="384"/>
      <c r="DH27" s="384"/>
      <c r="DI27" s="384"/>
      <c r="DJ27" s="384"/>
      <c r="DK27" s="384"/>
      <c r="DL27" s="384"/>
      <c r="DM27" s="384"/>
      <c r="DN27" s="384"/>
      <c r="DO27" s="384"/>
      <c r="DP27" s="384"/>
      <c r="DQ27" s="384"/>
      <c r="DR27" s="384"/>
      <c r="DS27" s="384"/>
      <c r="DT27" s="384"/>
      <c r="DU27" s="384"/>
      <c r="DV27" s="384"/>
      <c r="DW27" s="384"/>
      <c r="DX27" s="384"/>
      <c r="DY27" s="384"/>
      <c r="DZ27" s="384"/>
      <c r="EA27" s="384"/>
      <c r="EB27" s="384"/>
      <c r="EC27" s="384"/>
      <c r="ED27" s="384"/>
      <c r="EE27" s="384"/>
      <c r="EF27" s="384"/>
      <c r="EG27" s="384"/>
      <c r="EH27" s="384"/>
      <c r="EI27" s="384"/>
      <c r="EJ27" s="384"/>
      <c r="EK27" s="384"/>
      <c r="EL27" s="384"/>
      <c r="EM27" s="384"/>
      <c r="EN27" s="384"/>
      <c r="EO27" s="384"/>
      <c r="EP27" s="384"/>
      <c r="EQ27" s="384"/>
      <c r="ER27" s="384"/>
      <c r="ES27" s="384"/>
      <c r="ET27" s="384"/>
      <c r="EU27" s="384"/>
      <c r="EV27" s="384"/>
      <c r="EW27" s="384"/>
      <c r="EX27" s="384"/>
      <c r="EY27" s="384"/>
      <c r="EZ27" s="384"/>
      <c r="FA27" s="384"/>
      <c r="FB27" s="384"/>
      <c r="FC27" s="384"/>
      <c r="FD27" s="384"/>
      <c r="FE27" s="384"/>
      <c r="FF27" s="384"/>
      <c r="FG27" s="384"/>
      <c r="FH27" s="384"/>
      <c r="FI27" s="384"/>
      <c r="FJ27" s="384"/>
      <c r="FK27" s="384"/>
      <c r="FL27" s="384"/>
      <c r="FM27" s="384"/>
      <c r="FN27" s="384"/>
      <c r="FO27" s="384"/>
      <c r="FP27" s="384"/>
      <c r="FQ27" s="384"/>
      <c r="FR27" s="384"/>
      <c r="FS27" s="384"/>
      <c r="FT27" s="384"/>
      <c r="FU27" s="384"/>
      <c r="FV27" s="384"/>
      <c r="FW27" s="384"/>
      <c r="FX27" s="384"/>
      <c r="FY27" s="384"/>
      <c r="FZ27" s="384"/>
      <c r="GA27" s="384"/>
      <c r="GB27" s="384"/>
      <c r="GC27" s="384"/>
      <c r="GD27" s="384"/>
      <c r="GE27" s="384"/>
      <c r="GF27" s="384"/>
      <c r="GG27" s="384"/>
      <c r="GH27" s="384"/>
      <c r="GI27" s="384"/>
      <c r="GJ27" s="384"/>
      <c r="GK27" s="384"/>
      <c r="GL27" s="384"/>
      <c r="GM27" s="384"/>
      <c r="GN27" s="384"/>
      <c r="GO27" s="384"/>
      <c r="GP27" s="384"/>
      <c r="GQ27" s="384"/>
      <c r="GR27" s="384"/>
      <c r="GS27" s="384"/>
      <c r="GT27" s="384"/>
      <c r="GU27" s="384"/>
      <c r="GV27" s="384"/>
      <c r="GW27" s="384"/>
      <c r="GX27" s="384"/>
      <c r="GY27" s="384"/>
      <c r="GZ27" s="384"/>
      <c r="HA27" s="384"/>
      <c r="HB27" s="384"/>
      <c r="HC27" s="384"/>
      <c r="HD27" s="384"/>
      <c r="HE27" s="384"/>
      <c r="HF27" s="384"/>
      <c r="HG27" s="384"/>
      <c r="HH27" s="384"/>
      <c r="HI27" s="384"/>
      <c r="HJ27" s="384"/>
      <c r="HK27" s="384"/>
      <c r="HL27" s="384"/>
      <c r="HM27" s="384"/>
      <c r="HN27" s="384"/>
      <c r="HO27" s="384"/>
      <c r="HP27" s="384"/>
      <c r="HQ27" s="384"/>
      <c r="HR27" s="384"/>
      <c r="HS27" s="384"/>
      <c r="HT27" s="384"/>
      <c r="HU27" s="384"/>
      <c r="HV27" s="384"/>
      <c r="HW27" s="384"/>
      <c r="HX27" s="384"/>
      <c r="HY27" s="384"/>
      <c r="HZ27" s="384"/>
      <c r="IA27" s="384"/>
      <c r="IB27" s="384"/>
      <c r="IC27" s="384"/>
      <c r="ID27" s="384"/>
      <c r="IE27" s="384"/>
      <c r="IF27" s="384"/>
      <c r="IG27" s="384"/>
      <c r="IH27" s="384"/>
      <c r="II27" s="384"/>
      <c r="IJ27" s="384"/>
      <c r="IK27" s="384"/>
      <c r="IL27" s="384"/>
      <c r="IM27" s="384"/>
      <c r="IN27" s="384"/>
      <c r="IO27" s="384"/>
      <c r="IP27" s="384"/>
      <c r="IQ27" s="384"/>
      <c r="IR27" s="384"/>
      <c r="IS27" s="384"/>
      <c r="IT27" s="384"/>
      <c r="IU27" s="384"/>
      <c r="IV27" s="384"/>
      <c r="IW27" s="384"/>
      <c r="IX27" s="384"/>
      <c r="IY27" s="384"/>
      <c r="IZ27" s="384"/>
      <c r="JA27" s="384"/>
      <c r="JB27" s="384"/>
      <c r="JC27" s="384"/>
      <c r="JD27" s="384"/>
      <c r="JE27" s="384"/>
      <c r="JF27" s="384"/>
      <c r="JG27" s="384"/>
      <c r="JH27" s="384"/>
      <c r="JI27" s="384"/>
      <c r="JJ27" s="384"/>
      <c r="JK27" s="384"/>
      <c r="JL27" s="384"/>
      <c r="JM27" s="384"/>
      <c r="JN27" s="384"/>
      <c r="JO27" s="384"/>
      <c r="JP27" s="384"/>
      <c r="JQ27" s="384"/>
      <c r="JR27" s="384"/>
      <c r="JS27" s="384"/>
      <c r="JT27" s="384"/>
      <c r="JU27" s="384"/>
      <c r="JV27" s="384"/>
      <c r="JW27" s="384"/>
      <c r="JX27" s="384"/>
      <c r="JY27" s="384"/>
      <c r="JZ27" s="384"/>
      <c r="KA27" s="384"/>
      <c r="KB27" s="384"/>
      <c r="KC27" s="384"/>
      <c r="KD27" s="384"/>
      <c r="KE27" s="384"/>
      <c r="KF27" s="384"/>
      <c r="KG27" s="384"/>
      <c r="KH27" s="384"/>
      <c r="KI27" s="384"/>
      <c r="KJ27" s="384"/>
      <c r="KK27" s="384"/>
      <c r="KL27" s="384"/>
      <c r="KM27" s="384"/>
      <c r="KN27" s="384"/>
      <c r="KO27" s="384"/>
      <c r="KP27" s="384"/>
      <c r="KQ27" s="384"/>
      <c r="KR27" s="384"/>
      <c r="KS27" s="384"/>
      <c r="KT27" s="384"/>
      <c r="KU27" s="384"/>
      <c r="KV27" s="384"/>
      <c r="KW27" s="384"/>
      <c r="KX27" s="384"/>
      <c r="KY27" s="384"/>
      <c r="KZ27" s="384"/>
      <c r="LA27" s="384"/>
      <c r="LB27" s="384"/>
      <c r="LC27" s="384"/>
      <c r="LD27" s="384"/>
      <c r="LE27" s="384"/>
      <c r="LF27" s="384"/>
      <c r="LG27" s="384"/>
      <c r="LH27" s="384"/>
      <c r="LI27" s="384"/>
      <c r="LJ27" s="384"/>
      <c r="LK27" s="384"/>
      <c r="LL27" s="384"/>
      <c r="LM27" s="384"/>
      <c r="LN27" s="384"/>
      <c r="LO27" s="384"/>
      <c r="LP27" s="384"/>
      <c r="LQ27" s="384"/>
      <c r="LR27" s="384"/>
      <c r="LS27" s="384"/>
      <c r="LT27" s="384"/>
      <c r="LU27" s="384"/>
      <c r="LV27" s="384"/>
      <c r="LW27" s="384"/>
      <c r="LX27" s="384"/>
      <c r="LY27" s="384"/>
      <c r="LZ27" s="384"/>
      <c r="MA27" s="384"/>
      <c r="MB27" s="384"/>
      <c r="MC27" s="384"/>
      <c r="MD27" s="384"/>
      <c r="ME27" s="384"/>
      <c r="MF27" s="384"/>
      <c r="MG27" s="384"/>
      <c r="MH27" s="384"/>
      <c r="MI27" s="384"/>
      <c r="MJ27" s="384"/>
      <c r="MK27" s="384"/>
      <c r="ML27" s="384"/>
      <c r="MM27" s="384"/>
      <c r="MN27" s="384"/>
      <c r="MO27" s="384"/>
      <c r="MP27" s="384"/>
      <c r="MQ27" s="384"/>
      <c r="MR27" s="384"/>
      <c r="MS27" s="384"/>
      <c r="MT27" s="384"/>
      <c r="MU27" s="384"/>
      <c r="MV27" s="384"/>
      <c r="MW27" s="384"/>
      <c r="MX27" s="384"/>
      <c r="MY27" s="384"/>
      <c r="MZ27" s="384"/>
      <c r="NA27" s="384"/>
      <c r="NB27" s="384"/>
      <c r="NC27" s="384"/>
      <c r="ND27" s="384"/>
      <c r="NE27" s="384"/>
      <c r="NF27" s="384"/>
      <c r="NG27" s="384"/>
      <c r="NH27" s="384"/>
      <c r="NI27" s="384"/>
      <c r="NJ27" s="384"/>
      <c r="NK27" s="384"/>
      <c r="NL27" s="384"/>
      <c r="NM27" s="384"/>
      <c r="NN27" s="384"/>
      <c r="NO27" s="384"/>
      <c r="NP27" s="384"/>
      <c r="NQ27" s="384"/>
      <c r="NR27" s="384"/>
      <c r="NS27" s="384"/>
      <c r="NT27" s="384"/>
      <c r="NU27" s="384"/>
      <c r="NV27" s="384"/>
      <c r="NW27" s="384"/>
      <c r="NX27" s="384"/>
      <c r="NY27" s="384"/>
      <c r="NZ27" s="384"/>
      <c r="OA27" s="384"/>
      <c r="OB27" s="384"/>
      <c r="OC27" s="384"/>
      <c r="OD27" s="384"/>
      <c r="OE27" s="384"/>
      <c r="OF27" s="384"/>
      <c r="OG27" s="384"/>
      <c r="OH27" s="384"/>
      <c r="OI27" s="384"/>
      <c r="OJ27" s="384"/>
      <c r="OK27" s="384"/>
      <c r="OL27" s="384"/>
      <c r="OM27" s="384"/>
      <c r="ON27" s="384"/>
      <c r="OO27" s="384"/>
      <c r="OP27" s="384"/>
      <c r="OQ27" s="384"/>
      <c r="OR27" s="384"/>
      <c r="OS27" s="384"/>
      <c r="OT27" s="384"/>
      <c r="OU27" s="384"/>
      <c r="OV27" s="384"/>
      <c r="OW27" s="384"/>
      <c r="OX27" s="384"/>
      <c r="OY27" s="384"/>
      <c r="OZ27" s="384"/>
      <c r="PA27" s="384"/>
      <c r="PB27" s="384"/>
      <c r="PC27" s="384"/>
      <c r="PD27" s="384"/>
      <c r="PE27" s="384"/>
      <c r="PF27" s="384"/>
      <c r="PG27" s="384"/>
      <c r="PH27" s="384"/>
      <c r="PI27" s="384"/>
      <c r="PJ27" s="384"/>
      <c r="PK27" s="384"/>
      <c r="PL27" s="384"/>
      <c r="PM27" s="384"/>
      <c r="PN27" s="384"/>
      <c r="PO27" s="384"/>
      <c r="PP27" s="384"/>
      <c r="PQ27" s="384"/>
      <c r="PR27" s="384"/>
      <c r="PS27" s="384"/>
      <c r="PT27" s="384"/>
      <c r="PU27" s="384"/>
      <c r="PV27" s="384"/>
      <c r="PW27" s="384"/>
      <c r="PX27" s="384"/>
      <c r="PY27" s="384"/>
      <c r="PZ27" s="384"/>
      <c r="QA27" s="384"/>
      <c r="QB27" s="384"/>
      <c r="QC27" s="384"/>
      <c r="QD27" s="384"/>
      <c r="QE27" s="384"/>
      <c r="QF27" s="384"/>
      <c r="QG27" s="384"/>
      <c r="QH27" s="384"/>
      <c r="QI27" s="384"/>
      <c r="QJ27" s="384"/>
      <c r="QK27" s="384"/>
      <c r="QL27" s="384"/>
      <c r="QM27" s="384"/>
      <c r="QN27" s="384"/>
      <c r="QO27" s="384"/>
      <c r="QP27" s="384"/>
      <c r="QQ27" s="384"/>
      <c r="QR27" s="384"/>
      <c r="QS27" s="384"/>
      <c r="QT27" s="384"/>
      <c r="QU27" s="384"/>
      <c r="QV27" s="384"/>
      <c r="QW27" s="384"/>
      <c r="QX27" s="384"/>
      <c r="QY27" s="384"/>
      <c r="QZ27" s="384"/>
      <c r="RA27" s="384"/>
      <c r="RB27" s="384"/>
      <c r="RC27" s="384"/>
      <c r="RD27" s="384"/>
      <c r="RE27" s="384"/>
      <c r="RF27" s="384"/>
      <c r="RG27" s="384"/>
      <c r="RH27" s="384"/>
      <c r="RI27" s="384"/>
      <c r="RJ27" s="384"/>
      <c r="RK27" s="384"/>
      <c r="RL27" s="384"/>
      <c r="RM27" s="384"/>
      <c r="RN27" s="384"/>
      <c r="RO27" s="384"/>
      <c r="RP27" s="384"/>
      <c r="RQ27" s="384"/>
      <c r="RR27" s="384"/>
      <c r="RS27" s="384"/>
      <c r="RT27" s="384"/>
      <c r="RU27" s="384"/>
      <c r="RV27" s="384"/>
      <c r="RW27" s="384"/>
      <c r="RX27" s="384"/>
      <c r="RY27" s="384"/>
      <c r="RZ27" s="384"/>
      <c r="SA27" s="384"/>
      <c r="SB27" s="384"/>
      <c r="SC27" s="384"/>
      <c r="SD27" s="384"/>
      <c r="SE27" s="384"/>
      <c r="SF27" s="384"/>
      <c r="SG27" s="384"/>
      <c r="SH27" s="384"/>
      <c r="SI27" s="384"/>
      <c r="SJ27" s="384"/>
      <c r="SK27" s="384"/>
      <c r="SL27" s="384"/>
      <c r="SM27" s="384"/>
      <c r="SN27" s="384"/>
      <c r="SO27" s="384"/>
      <c r="SP27" s="384"/>
      <c r="SQ27" s="384"/>
      <c r="SR27" s="384"/>
      <c r="SS27" s="384"/>
      <c r="ST27" s="384"/>
      <c r="SU27" s="384"/>
      <c r="SV27" s="384"/>
      <c r="SW27" s="384"/>
      <c r="SX27" s="384"/>
      <c r="SY27" s="384"/>
      <c r="SZ27" s="384"/>
      <c r="TA27" s="384"/>
      <c r="TB27" s="384"/>
      <c r="TC27" s="384"/>
      <c r="TD27" s="384"/>
      <c r="TE27" s="384"/>
      <c r="TF27" s="384"/>
      <c r="TG27" s="384"/>
      <c r="TH27" s="384"/>
      <c r="TI27" s="384"/>
      <c r="TJ27" s="384"/>
      <c r="TK27" s="384"/>
      <c r="TL27" s="384"/>
      <c r="TM27" s="384"/>
      <c r="TN27" s="384"/>
      <c r="TO27" s="384"/>
      <c r="TP27" s="384"/>
      <c r="TQ27" s="384"/>
      <c r="TR27" s="384"/>
      <c r="TS27" s="384"/>
      <c r="TT27" s="384"/>
      <c r="TU27" s="384"/>
      <c r="TV27" s="384"/>
      <c r="TW27" s="384"/>
      <c r="TX27" s="384"/>
      <c r="TY27" s="384"/>
      <c r="TZ27" s="384"/>
      <c r="UA27" s="384"/>
      <c r="UB27" s="384"/>
      <c r="UC27" s="384"/>
      <c r="UD27" s="384"/>
      <c r="UE27" s="384"/>
      <c r="UF27" s="384"/>
      <c r="UG27" s="384"/>
      <c r="UH27" s="384"/>
      <c r="UI27" s="384"/>
      <c r="UJ27" s="384"/>
      <c r="UK27" s="384"/>
      <c r="UL27" s="384"/>
      <c r="UM27" s="384"/>
      <c r="UN27" s="384"/>
      <c r="UO27" s="384"/>
      <c r="UP27" s="384"/>
      <c r="UQ27" s="384"/>
      <c r="UR27" s="384"/>
      <c r="US27" s="384"/>
      <c r="UT27" s="384"/>
      <c r="UU27" s="384"/>
      <c r="UV27" s="384"/>
      <c r="UW27" s="384"/>
      <c r="UX27" s="384"/>
      <c r="UY27" s="384"/>
      <c r="UZ27" s="384"/>
      <c r="VA27" s="384"/>
      <c r="VB27" s="384"/>
      <c r="VC27" s="384"/>
      <c r="VD27" s="384"/>
      <c r="VE27" s="384"/>
      <c r="VF27" s="384"/>
      <c r="VG27" s="384"/>
      <c r="VH27" s="384"/>
      <c r="VI27" s="384"/>
      <c r="VJ27" s="384"/>
      <c r="VK27" s="384"/>
      <c r="VL27" s="384"/>
      <c r="VM27" s="384"/>
      <c r="VN27" s="384"/>
      <c r="VO27" s="384"/>
      <c r="VP27" s="384"/>
      <c r="VQ27" s="384"/>
      <c r="VR27" s="384"/>
      <c r="VS27" s="384"/>
      <c r="VT27" s="384"/>
      <c r="VU27" s="384"/>
      <c r="VV27" s="384"/>
      <c r="VW27" s="384"/>
      <c r="VX27" s="384"/>
      <c r="VY27" s="384"/>
      <c r="VZ27" s="384"/>
      <c r="WA27" s="384"/>
      <c r="WB27" s="384"/>
      <c r="WC27" s="384"/>
      <c r="WD27" s="384"/>
      <c r="WE27" s="384"/>
      <c r="WF27" s="384"/>
      <c r="WG27" s="384"/>
      <c r="WH27" s="384"/>
      <c r="WI27" s="384"/>
      <c r="WJ27" s="384"/>
      <c r="WK27" s="384"/>
      <c r="WL27" s="384"/>
      <c r="WM27" s="384"/>
      <c r="WN27" s="384"/>
      <c r="WO27" s="384"/>
      <c r="WP27" s="384"/>
      <c r="WQ27" s="384"/>
      <c r="WR27" s="384"/>
      <c r="WS27" s="384"/>
      <c r="WT27" s="384"/>
      <c r="WU27" s="384"/>
      <c r="WV27" s="384"/>
      <c r="WW27" s="384"/>
      <c r="WX27" s="384"/>
      <c r="WY27" s="384"/>
      <c r="WZ27" s="384"/>
      <c r="XA27" s="384"/>
      <c r="XB27" s="384"/>
      <c r="XC27" s="384"/>
      <c r="XD27" s="384"/>
      <c r="XE27" s="384"/>
      <c r="XF27" s="384"/>
      <c r="XG27" s="384"/>
      <c r="XH27" s="384"/>
      <c r="XI27" s="384"/>
      <c r="XJ27" s="384"/>
      <c r="XK27" s="384"/>
      <c r="XL27" s="384"/>
      <c r="XM27" s="384"/>
      <c r="XN27" s="384"/>
      <c r="XO27" s="384"/>
      <c r="XP27" s="384"/>
      <c r="XQ27" s="384"/>
      <c r="XR27" s="384"/>
      <c r="XS27" s="384"/>
      <c r="XT27" s="384"/>
      <c r="XU27" s="384"/>
      <c r="XV27" s="384"/>
      <c r="XW27" s="384"/>
      <c r="XX27" s="384"/>
      <c r="XY27" s="384"/>
      <c r="XZ27" s="384"/>
      <c r="YA27" s="384"/>
      <c r="YB27" s="384"/>
      <c r="YC27" s="384"/>
      <c r="YD27" s="384"/>
      <c r="YE27" s="384"/>
      <c r="YF27" s="384"/>
      <c r="YG27" s="384"/>
      <c r="YH27" s="384"/>
      <c r="YI27" s="384"/>
      <c r="YJ27" s="384"/>
      <c r="YK27" s="384"/>
      <c r="YL27" s="384"/>
      <c r="YM27" s="384"/>
      <c r="YN27" s="384"/>
      <c r="YO27" s="384"/>
      <c r="YP27" s="384"/>
      <c r="YQ27" s="384"/>
      <c r="YR27" s="384"/>
      <c r="YS27" s="384"/>
      <c r="YT27" s="384"/>
      <c r="YU27" s="384"/>
      <c r="YV27" s="384"/>
      <c r="YW27" s="384"/>
      <c r="YX27" s="384"/>
      <c r="YY27" s="384"/>
      <c r="YZ27" s="384"/>
      <c r="ZA27" s="384"/>
      <c r="ZB27" s="384"/>
      <c r="ZC27" s="384"/>
      <c r="ZD27" s="384"/>
      <c r="ZE27" s="384"/>
      <c r="ZF27" s="384"/>
      <c r="ZG27" s="384"/>
      <c r="ZH27" s="384"/>
      <c r="ZI27" s="384"/>
      <c r="ZJ27" s="384"/>
      <c r="ZK27" s="384"/>
      <c r="ZL27" s="384"/>
      <c r="ZM27" s="384"/>
      <c r="ZN27" s="384"/>
      <c r="ZO27" s="384"/>
      <c r="ZP27" s="384"/>
      <c r="ZQ27" s="384"/>
      <c r="ZR27" s="384"/>
      <c r="ZS27" s="384"/>
      <c r="ZT27" s="384"/>
      <c r="ZU27" s="384"/>
      <c r="ZV27" s="384"/>
      <c r="ZW27" s="384"/>
      <c r="ZX27" s="384"/>
      <c r="ZY27" s="384"/>
      <c r="ZZ27" s="384"/>
      <c r="AAA27" s="384"/>
      <c r="AAB27" s="384"/>
      <c r="AAC27" s="384"/>
      <c r="AAD27" s="384"/>
      <c r="AAE27" s="384"/>
      <c r="AAF27" s="384"/>
      <c r="AAG27" s="384"/>
      <c r="AAH27" s="384"/>
      <c r="AAI27" s="384"/>
      <c r="AAJ27" s="384"/>
      <c r="AAK27" s="384"/>
      <c r="AAL27" s="384"/>
      <c r="AAM27" s="384"/>
      <c r="AAN27" s="384"/>
      <c r="AAO27" s="384"/>
      <c r="AAP27" s="384"/>
      <c r="AAQ27" s="384"/>
      <c r="AAR27" s="384"/>
      <c r="AAS27" s="384"/>
      <c r="AAT27" s="384"/>
      <c r="AAU27" s="384"/>
      <c r="AAV27" s="384"/>
      <c r="AAW27" s="384"/>
      <c r="AAX27" s="384"/>
      <c r="AAY27" s="384"/>
      <c r="AAZ27" s="384"/>
      <c r="ABA27" s="384"/>
      <c r="ABB27" s="384"/>
      <c r="ABC27" s="384"/>
      <c r="ABD27" s="384"/>
      <c r="ABE27" s="384"/>
      <c r="ABF27" s="384"/>
      <c r="ABG27" s="384"/>
      <c r="ABH27" s="384"/>
      <c r="ABI27" s="384"/>
      <c r="ABJ27" s="384"/>
      <c r="ABK27" s="384"/>
      <c r="ABL27" s="384"/>
      <c r="ABM27" s="384"/>
      <c r="ABN27" s="384"/>
      <c r="ABO27" s="384"/>
      <c r="ABP27" s="384"/>
      <c r="ABQ27" s="384"/>
      <c r="ABR27" s="384"/>
      <c r="ABS27" s="384"/>
      <c r="ABT27" s="384"/>
      <c r="ABU27" s="384"/>
      <c r="ABV27" s="384"/>
      <c r="ABW27" s="384"/>
      <c r="ABX27" s="384"/>
      <c r="ABY27" s="384"/>
      <c r="ABZ27" s="384"/>
      <c r="ACA27" s="384"/>
      <c r="ACB27" s="384"/>
      <c r="ACC27" s="384"/>
      <c r="ACD27" s="384"/>
      <c r="ACE27" s="384"/>
      <c r="ACF27" s="384"/>
      <c r="ACG27" s="384"/>
      <c r="ACH27" s="384"/>
      <c r="ACI27" s="384"/>
      <c r="ACJ27" s="384"/>
      <c r="ACK27" s="384"/>
      <c r="ACL27" s="384"/>
      <c r="ACM27" s="384"/>
      <c r="ACN27" s="384"/>
      <c r="ACO27" s="384"/>
      <c r="ACP27" s="384"/>
      <c r="ACQ27" s="384"/>
      <c r="ACR27" s="384"/>
      <c r="ACS27" s="384"/>
      <c r="ACT27" s="384"/>
      <c r="ACU27" s="384"/>
      <c r="ACV27" s="384"/>
      <c r="ACW27" s="384"/>
      <c r="ACX27" s="384"/>
      <c r="ACY27" s="384"/>
      <c r="ACZ27" s="384"/>
      <c r="ADA27" s="384"/>
      <c r="ADB27" s="384"/>
      <c r="ADC27" s="384"/>
      <c r="ADD27" s="384"/>
      <c r="ADE27" s="384"/>
      <c r="ADF27" s="384"/>
      <c r="ADG27" s="384"/>
      <c r="ADH27" s="384"/>
      <c r="ADI27" s="384"/>
      <c r="ADJ27" s="384"/>
      <c r="ADK27" s="384"/>
      <c r="ADL27" s="384"/>
      <c r="ADM27" s="384"/>
      <c r="ADN27" s="384"/>
      <c r="ADO27" s="384"/>
      <c r="ADP27" s="384"/>
      <c r="ADQ27" s="384"/>
      <c r="ADR27" s="384"/>
      <c r="ADS27" s="384"/>
      <c r="ADT27" s="384"/>
      <c r="ADU27" s="384"/>
      <c r="ADV27" s="384"/>
      <c r="ADW27" s="384"/>
      <c r="ADX27" s="384"/>
      <c r="ADY27" s="384"/>
      <c r="ADZ27" s="384"/>
      <c r="AEA27" s="384"/>
      <c r="AEB27" s="384"/>
      <c r="AEC27" s="384"/>
      <c r="AED27" s="384"/>
      <c r="AEE27" s="384"/>
      <c r="AEF27" s="384"/>
      <c r="AEG27" s="384"/>
      <c r="AEH27" s="384"/>
      <c r="AEI27" s="384"/>
      <c r="AEJ27" s="384"/>
      <c r="AEK27" s="384"/>
      <c r="AEL27" s="384"/>
      <c r="AEM27" s="384"/>
      <c r="AEN27" s="384"/>
      <c r="AEO27" s="384"/>
      <c r="AEP27" s="384"/>
      <c r="AEQ27" s="384"/>
      <c r="AER27" s="384"/>
      <c r="AES27" s="384"/>
      <c r="AET27" s="384"/>
      <c r="AEU27" s="384"/>
      <c r="AEV27" s="384"/>
      <c r="AEW27" s="384"/>
      <c r="AEX27" s="384"/>
      <c r="AEY27" s="384"/>
      <c r="AEZ27" s="384"/>
      <c r="AFA27" s="384"/>
      <c r="AFB27" s="384"/>
      <c r="AFC27" s="384"/>
      <c r="AFD27" s="384"/>
      <c r="AFE27" s="384"/>
      <c r="AFF27" s="384"/>
      <c r="AFG27" s="384"/>
      <c r="AFH27" s="384"/>
      <c r="AFI27" s="384"/>
      <c r="AFJ27" s="384"/>
      <c r="AFK27" s="384"/>
      <c r="AFL27" s="384"/>
      <c r="AFM27" s="384"/>
      <c r="AFN27" s="384"/>
      <c r="AFO27" s="384"/>
      <c r="AFP27" s="384"/>
      <c r="AFQ27" s="384"/>
      <c r="AFR27" s="384"/>
      <c r="AFS27" s="384"/>
      <c r="AFT27" s="384"/>
      <c r="AFU27" s="384"/>
      <c r="AFV27" s="384"/>
      <c r="AFW27" s="384"/>
      <c r="AFX27" s="384"/>
      <c r="AFY27" s="384"/>
      <c r="AFZ27" s="384"/>
      <c r="AGA27" s="384"/>
      <c r="AGB27" s="384"/>
      <c r="AGC27" s="384"/>
      <c r="AGD27" s="384"/>
      <c r="AGE27" s="384"/>
      <c r="AGF27" s="384"/>
      <c r="AGG27" s="384"/>
      <c r="AGH27" s="384"/>
      <c r="AGI27" s="384"/>
      <c r="AGJ27" s="384"/>
      <c r="AGK27" s="384"/>
      <c r="AGL27" s="384"/>
      <c r="AGM27" s="384"/>
      <c r="AGN27" s="384"/>
      <c r="AGO27" s="384"/>
      <c r="AGP27" s="384"/>
      <c r="AGQ27" s="384"/>
      <c r="AGR27" s="384"/>
      <c r="AGS27" s="384"/>
      <c r="AGT27" s="384"/>
      <c r="AGU27" s="384"/>
      <c r="AGV27" s="384"/>
      <c r="AGW27" s="384"/>
      <c r="AGX27" s="384"/>
      <c r="AGY27" s="384"/>
      <c r="AGZ27" s="384"/>
      <c r="AHA27" s="384"/>
      <c r="AHB27" s="384"/>
      <c r="AHC27" s="384"/>
      <c r="AHD27" s="384"/>
      <c r="AHE27" s="384"/>
      <c r="AHF27" s="384"/>
      <c r="AHG27" s="384"/>
      <c r="AHH27" s="384"/>
      <c r="AHI27" s="384"/>
      <c r="AHJ27" s="384"/>
      <c r="AHK27" s="384"/>
      <c r="AHL27" s="384"/>
      <c r="AHM27" s="384"/>
      <c r="AHN27" s="384"/>
      <c r="AHO27" s="384"/>
      <c r="AHP27" s="384"/>
      <c r="AHQ27" s="384"/>
      <c r="AHR27" s="384"/>
      <c r="AHS27" s="384"/>
      <c r="AHT27" s="384"/>
      <c r="AHU27" s="384"/>
      <c r="AHV27" s="384"/>
      <c r="AHW27" s="384"/>
      <c r="AHX27" s="384"/>
      <c r="AHY27" s="384"/>
      <c r="AHZ27" s="384"/>
      <c r="AIA27" s="384"/>
      <c r="AIB27" s="384"/>
      <c r="AIC27" s="384"/>
      <c r="AID27" s="384"/>
      <c r="AIE27" s="384"/>
      <c r="AIF27" s="384"/>
      <c r="AIG27" s="384"/>
      <c r="AIH27" s="384"/>
      <c r="AII27" s="384"/>
      <c r="AIJ27" s="384"/>
      <c r="AIK27" s="384"/>
      <c r="AIL27" s="384"/>
      <c r="AIM27" s="384"/>
      <c r="AIN27" s="384"/>
      <c r="AIO27" s="384"/>
      <c r="AIP27" s="384"/>
      <c r="AIQ27" s="384"/>
      <c r="AIR27" s="384"/>
      <c r="AIS27" s="384"/>
      <c r="AIT27" s="384"/>
      <c r="AIU27" s="384"/>
      <c r="AIV27" s="384"/>
      <c r="AIW27" s="384"/>
      <c r="AIX27" s="384"/>
      <c r="AIY27" s="384"/>
      <c r="AIZ27" s="384"/>
      <c r="AJA27" s="384"/>
      <c r="AJB27" s="384"/>
      <c r="AJC27" s="384"/>
      <c r="AJD27" s="384"/>
      <c r="AJE27" s="384"/>
      <c r="AJF27" s="384"/>
      <c r="AJG27" s="384"/>
      <c r="AJH27" s="384"/>
      <c r="AJI27" s="384"/>
      <c r="AJJ27" s="384"/>
      <c r="AJK27" s="384"/>
      <c r="AJL27" s="384"/>
      <c r="AJM27" s="384"/>
      <c r="AJN27" s="384"/>
      <c r="AJO27" s="384"/>
      <c r="AJP27" s="384"/>
      <c r="AJQ27" s="384"/>
      <c r="AJR27" s="384"/>
      <c r="AJS27" s="384"/>
      <c r="AJT27" s="384"/>
      <c r="AJU27" s="384"/>
      <c r="AJV27" s="384"/>
      <c r="AJW27" s="384"/>
      <c r="AJX27" s="384"/>
      <c r="AJY27" s="384"/>
      <c r="AJZ27" s="384"/>
      <c r="AKA27" s="384"/>
      <c r="AKB27" s="384"/>
      <c r="AKC27" s="384"/>
      <c r="AKD27" s="384"/>
      <c r="AKE27" s="384"/>
      <c r="AKF27" s="384"/>
      <c r="AKG27" s="384"/>
      <c r="AKH27" s="384"/>
      <c r="AKI27" s="384"/>
      <c r="AKJ27" s="384"/>
      <c r="AKK27" s="384"/>
      <c r="AKL27" s="384"/>
      <c r="AKM27" s="384"/>
      <c r="AKN27" s="384"/>
      <c r="AKO27" s="384"/>
      <c r="AKP27" s="384"/>
      <c r="AKQ27" s="384"/>
      <c r="AKR27" s="384"/>
      <c r="AKS27" s="384"/>
      <c r="AKT27" s="384"/>
      <c r="AKU27" s="384"/>
      <c r="AKV27" s="384"/>
      <c r="AKW27" s="384"/>
      <c r="AKX27" s="384"/>
      <c r="AKY27" s="384"/>
      <c r="AKZ27" s="384"/>
      <c r="ALA27" s="384"/>
      <c r="ALB27" s="384"/>
      <c r="ALC27" s="384"/>
      <c r="ALD27" s="384"/>
      <c r="ALE27" s="384"/>
      <c r="ALF27" s="384"/>
      <c r="ALG27" s="384"/>
      <c r="ALH27" s="384"/>
      <c r="ALI27" s="384"/>
      <c r="ALJ27" s="384"/>
      <c r="ALK27" s="384"/>
      <c r="ALL27" s="384"/>
      <c r="ALM27" s="384"/>
      <c r="ALN27" s="384"/>
      <c r="ALO27" s="384"/>
      <c r="ALP27" s="384"/>
      <c r="ALQ27" s="384"/>
      <c r="ALR27" s="384"/>
      <c r="ALS27" s="384"/>
      <c r="ALT27" s="384"/>
      <c r="ALU27" s="384"/>
      <c r="ALV27" s="384"/>
      <c r="ALW27" s="384"/>
      <c r="ALX27" s="384"/>
      <c r="ALY27" s="384"/>
      <c r="ALZ27" s="384"/>
      <c r="AMA27" s="384"/>
      <c r="AMB27" s="384"/>
      <c r="AMC27" s="384"/>
      <c r="AMD27" s="384"/>
      <c r="AME27" s="384"/>
      <c r="AMF27" s="384"/>
      <c r="AMG27" s="384"/>
      <c r="AMH27" s="384"/>
      <c r="AMI27" s="384"/>
      <c r="AMJ27" s="384"/>
      <c r="AMK27" s="384"/>
      <c r="AML27" s="384"/>
      <c r="AMM27" s="384"/>
      <c r="AMN27" s="384"/>
      <c r="AMO27" s="384"/>
      <c r="AMP27" s="384"/>
      <c r="AMQ27" s="384"/>
      <c r="AMR27" s="384"/>
      <c r="AMS27" s="384"/>
      <c r="AMT27" s="384"/>
      <c r="AMU27" s="384"/>
      <c r="AMV27" s="384"/>
      <c r="AMW27" s="384"/>
      <c r="AMX27" s="384"/>
      <c r="AMY27" s="384"/>
      <c r="AMZ27" s="384"/>
      <c r="ANA27" s="384"/>
      <c r="ANB27" s="384"/>
      <c r="ANC27" s="384"/>
      <c r="AND27" s="384"/>
      <c r="ANE27" s="384"/>
      <c r="ANF27" s="384"/>
      <c r="ANG27" s="384"/>
      <c r="ANH27" s="384"/>
      <c r="ANI27" s="384"/>
      <c r="ANJ27" s="384"/>
      <c r="ANK27" s="384"/>
      <c r="ANL27" s="384"/>
      <c r="ANM27" s="384"/>
      <c r="ANN27" s="384"/>
      <c r="ANO27" s="384"/>
      <c r="ANP27" s="384"/>
      <c r="ANQ27" s="384"/>
      <c r="ANR27" s="384"/>
      <c r="ANS27" s="384"/>
      <c r="ANT27" s="384"/>
      <c r="ANU27" s="384"/>
      <c r="ANV27" s="384"/>
      <c r="ANW27" s="384"/>
      <c r="ANX27" s="384"/>
      <c r="ANY27" s="384"/>
      <c r="ANZ27" s="384"/>
      <c r="AOA27" s="384"/>
      <c r="AOB27" s="384"/>
      <c r="AOC27" s="384"/>
      <c r="AOD27" s="384"/>
      <c r="AOE27" s="384"/>
      <c r="AOF27" s="384"/>
      <c r="AOG27" s="384"/>
      <c r="AOH27" s="384"/>
      <c r="AOI27" s="384"/>
      <c r="AOJ27" s="384"/>
      <c r="AOK27" s="384"/>
      <c r="AOL27" s="384"/>
      <c r="AOM27" s="384"/>
      <c r="AON27" s="384"/>
      <c r="AOO27" s="384"/>
      <c r="AOP27" s="384"/>
      <c r="AOQ27" s="384"/>
      <c r="AOR27" s="384"/>
      <c r="AOS27" s="384"/>
      <c r="AOT27" s="384"/>
      <c r="AOU27" s="384"/>
      <c r="AOV27" s="384"/>
      <c r="AOW27" s="384"/>
      <c r="AOX27" s="384"/>
      <c r="AOY27" s="384"/>
      <c r="AOZ27" s="384"/>
      <c r="APA27" s="384"/>
      <c r="APB27" s="384"/>
      <c r="APC27" s="384"/>
      <c r="APD27" s="384"/>
      <c r="APE27" s="384"/>
      <c r="APF27" s="384"/>
      <c r="APG27" s="384"/>
      <c r="APH27" s="384"/>
      <c r="API27" s="384"/>
      <c r="APJ27" s="384"/>
      <c r="APK27" s="384"/>
      <c r="APL27" s="384"/>
      <c r="APM27" s="384"/>
      <c r="APN27" s="384"/>
      <c r="APO27" s="384"/>
      <c r="APP27" s="384"/>
      <c r="APQ27" s="384"/>
      <c r="APR27" s="384"/>
      <c r="APS27" s="384"/>
      <c r="APT27" s="384"/>
      <c r="APU27" s="384"/>
      <c r="APV27" s="384"/>
      <c r="APW27" s="384"/>
      <c r="APX27" s="384"/>
      <c r="APY27" s="384"/>
      <c r="APZ27" s="384"/>
      <c r="AQA27" s="384"/>
      <c r="AQB27" s="384"/>
      <c r="AQC27" s="384"/>
      <c r="AQD27" s="384"/>
      <c r="AQE27" s="384"/>
      <c r="AQF27" s="384"/>
      <c r="AQG27" s="384"/>
      <c r="AQH27" s="384"/>
      <c r="AQI27" s="384"/>
      <c r="AQJ27" s="384"/>
      <c r="AQK27" s="384"/>
      <c r="AQL27" s="384"/>
      <c r="AQM27" s="384"/>
      <c r="AQN27" s="384"/>
      <c r="AQO27" s="384"/>
      <c r="AQP27" s="384"/>
      <c r="AQQ27" s="384"/>
      <c r="AQR27" s="384"/>
      <c r="AQS27" s="384"/>
      <c r="AQT27" s="384"/>
      <c r="AQU27" s="384"/>
      <c r="AQV27" s="384"/>
      <c r="AQW27" s="384"/>
      <c r="AQX27" s="384"/>
      <c r="AQY27" s="384"/>
      <c r="AQZ27" s="384"/>
      <c r="ARA27" s="384"/>
      <c r="ARB27" s="384"/>
      <c r="ARC27" s="384"/>
      <c r="ARD27" s="384"/>
      <c r="ARE27" s="384"/>
      <c r="ARF27" s="384"/>
      <c r="ARG27" s="384"/>
      <c r="ARH27" s="384"/>
      <c r="ARI27" s="384"/>
      <c r="ARJ27" s="384"/>
      <c r="ARK27" s="384"/>
      <c r="ARL27" s="384"/>
      <c r="ARM27" s="384"/>
      <c r="ARN27" s="384"/>
      <c r="ARO27" s="384"/>
      <c r="ARP27" s="384"/>
      <c r="ARQ27" s="384"/>
      <c r="ARR27" s="384"/>
      <c r="ARS27" s="384"/>
      <c r="ART27" s="384"/>
      <c r="ARU27" s="384"/>
      <c r="ARV27" s="384"/>
      <c r="ARW27" s="384"/>
      <c r="ARX27" s="384"/>
      <c r="ARY27" s="384"/>
      <c r="ARZ27" s="384"/>
      <c r="ASA27" s="384"/>
      <c r="ASB27" s="384"/>
      <c r="ASC27" s="384"/>
      <c r="ASD27" s="384"/>
      <c r="ASE27" s="384"/>
      <c r="ASF27" s="384"/>
      <c r="ASG27" s="384"/>
      <c r="ASH27" s="384"/>
      <c r="ASI27" s="384"/>
      <c r="ASJ27" s="384"/>
      <c r="ASK27" s="384"/>
      <c r="ASL27" s="384"/>
      <c r="ASM27" s="384"/>
      <c r="ASN27" s="384"/>
      <c r="ASO27" s="384"/>
      <c r="ASP27" s="384"/>
      <c r="ASQ27" s="384"/>
      <c r="ASR27" s="384"/>
      <c r="ASS27" s="384"/>
      <c r="AST27" s="384"/>
      <c r="ASU27" s="384"/>
      <c r="ASV27" s="384"/>
      <c r="ASW27" s="384"/>
      <c r="ASX27" s="384"/>
      <c r="ASY27" s="384"/>
      <c r="ASZ27" s="384"/>
      <c r="ATA27" s="384"/>
      <c r="ATB27" s="384"/>
      <c r="ATC27" s="384"/>
      <c r="ATD27" s="384"/>
      <c r="ATE27" s="384"/>
      <c r="ATF27" s="384"/>
      <c r="ATG27" s="384"/>
      <c r="ATH27" s="384"/>
      <c r="ATI27" s="384"/>
      <c r="ATJ27" s="384"/>
      <c r="ATK27" s="384"/>
      <c r="ATL27" s="384"/>
      <c r="ATM27" s="384"/>
      <c r="ATN27" s="384"/>
      <c r="ATO27" s="384"/>
      <c r="ATP27" s="384"/>
      <c r="ATQ27" s="384"/>
      <c r="ATR27" s="384"/>
      <c r="ATS27" s="384"/>
      <c r="ATT27" s="384"/>
      <c r="ATU27" s="384"/>
      <c r="ATV27" s="384"/>
      <c r="ATW27" s="384"/>
      <c r="ATX27" s="384"/>
      <c r="ATY27" s="384"/>
      <c r="ATZ27" s="384"/>
      <c r="AUA27" s="384"/>
      <c r="AUB27" s="384"/>
      <c r="AUC27" s="384"/>
      <c r="AUD27" s="384"/>
      <c r="AUE27" s="384"/>
      <c r="AUF27" s="384"/>
      <c r="AUG27" s="384"/>
      <c r="AUH27" s="384"/>
      <c r="AUI27" s="384"/>
      <c r="AUJ27" s="384"/>
      <c r="AUK27" s="384"/>
      <c r="AUL27" s="384"/>
      <c r="AUM27" s="384"/>
      <c r="AUN27" s="384"/>
      <c r="AUO27" s="384"/>
      <c r="AUP27" s="384"/>
      <c r="AUQ27" s="384"/>
      <c r="AUR27" s="384"/>
      <c r="AUS27" s="384"/>
      <c r="AUT27" s="384"/>
      <c r="AUU27" s="384"/>
      <c r="AUV27" s="384"/>
      <c r="AUW27" s="384"/>
      <c r="AUX27" s="384"/>
      <c r="AUY27" s="384"/>
      <c r="AUZ27" s="384"/>
      <c r="AVA27" s="384"/>
      <c r="AVB27" s="384"/>
      <c r="AVC27" s="384"/>
      <c r="AVD27" s="384"/>
      <c r="AVE27" s="384"/>
      <c r="AVF27" s="384"/>
      <c r="AVG27" s="384"/>
      <c r="AVH27" s="384"/>
      <c r="AVI27" s="384"/>
      <c r="AVJ27" s="384"/>
      <c r="AVK27" s="384"/>
      <c r="AVL27" s="384"/>
      <c r="AVM27" s="384"/>
      <c r="AVN27" s="384"/>
      <c r="AVO27" s="384"/>
      <c r="AVP27" s="384"/>
      <c r="AVQ27" s="384"/>
      <c r="AVR27" s="384"/>
      <c r="AVS27" s="384"/>
      <c r="AVT27" s="384"/>
      <c r="AVU27" s="384"/>
      <c r="AVV27" s="384"/>
      <c r="AVW27" s="384"/>
      <c r="AVX27" s="384"/>
      <c r="AVY27" s="384"/>
      <c r="AVZ27" s="384"/>
      <c r="AWA27" s="384"/>
      <c r="AWB27" s="384"/>
      <c r="AWC27" s="384"/>
      <c r="AWD27" s="384"/>
      <c r="AWE27" s="384"/>
      <c r="AWF27" s="384"/>
      <c r="AWG27" s="384"/>
      <c r="AWH27" s="384"/>
      <c r="AWI27" s="384"/>
      <c r="AWJ27" s="384"/>
      <c r="AWK27" s="384"/>
      <c r="AWL27" s="384"/>
      <c r="AWM27" s="384"/>
      <c r="AWN27" s="384"/>
      <c r="AWO27" s="384"/>
      <c r="AWP27" s="384"/>
      <c r="AWQ27" s="384"/>
      <c r="AWR27" s="384"/>
      <c r="AWS27" s="384"/>
      <c r="AWT27" s="384"/>
      <c r="AWU27" s="384"/>
      <c r="AWV27" s="384"/>
      <c r="AWW27" s="384"/>
      <c r="AWX27" s="384"/>
      <c r="AWY27" s="384"/>
      <c r="AWZ27" s="384"/>
      <c r="AXA27" s="384"/>
      <c r="AXB27" s="384"/>
      <c r="AXC27" s="384"/>
      <c r="AXD27" s="384"/>
      <c r="AXE27" s="384"/>
      <c r="AXF27" s="384"/>
      <c r="AXG27" s="384"/>
      <c r="AXH27" s="384"/>
      <c r="AXI27" s="384"/>
      <c r="AXJ27" s="384"/>
      <c r="AXK27" s="384"/>
      <c r="AXL27" s="384"/>
      <c r="AXM27" s="384"/>
      <c r="AXN27" s="384"/>
      <c r="AXO27" s="384"/>
      <c r="AXP27" s="384"/>
      <c r="AXQ27" s="384"/>
      <c r="AXR27" s="384"/>
      <c r="AXS27" s="384"/>
      <c r="AXT27" s="384"/>
      <c r="AXU27" s="384"/>
      <c r="AXV27" s="384"/>
      <c r="AXW27" s="384"/>
      <c r="AXX27" s="384"/>
      <c r="AXY27" s="384"/>
      <c r="AXZ27" s="384"/>
      <c r="AYA27" s="384"/>
      <c r="AYB27" s="384"/>
      <c r="AYC27" s="384"/>
      <c r="AYD27" s="384"/>
      <c r="AYE27" s="384"/>
      <c r="AYF27" s="384"/>
      <c r="AYG27" s="384"/>
      <c r="AYH27" s="384"/>
      <c r="AYI27" s="384"/>
      <c r="AYJ27" s="384"/>
      <c r="AYK27" s="384"/>
      <c r="AYL27" s="384"/>
      <c r="AYM27" s="384"/>
      <c r="AYN27" s="384"/>
      <c r="AYO27" s="384"/>
      <c r="AYP27" s="384"/>
      <c r="AYQ27" s="384"/>
      <c r="AYR27" s="384"/>
      <c r="AYS27" s="384"/>
      <c r="AYT27" s="384"/>
      <c r="AYU27" s="384"/>
      <c r="AYV27" s="384"/>
      <c r="AYW27" s="384"/>
      <c r="AYX27" s="384"/>
      <c r="AYY27" s="384"/>
      <c r="AYZ27" s="384"/>
      <c r="AZA27" s="384"/>
      <c r="AZB27" s="384"/>
      <c r="AZC27" s="384"/>
      <c r="AZD27" s="384"/>
      <c r="AZE27" s="384"/>
      <c r="AZF27" s="384"/>
      <c r="AZG27" s="384"/>
      <c r="AZH27" s="384"/>
      <c r="AZI27" s="384"/>
      <c r="AZJ27" s="384"/>
      <c r="AZK27" s="384"/>
      <c r="AZL27" s="384"/>
      <c r="AZM27" s="384"/>
      <c r="AZN27" s="384"/>
      <c r="AZO27" s="384"/>
      <c r="AZP27" s="384"/>
      <c r="AZQ27" s="384"/>
      <c r="AZR27" s="384"/>
      <c r="AZS27" s="384"/>
      <c r="AZT27" s="384"/>
      <c r="AZU27" s="384"/>
      <c r="AZV27" s="384"/>
      <c r="AZW27" s="384"/>
      <c r="AZX27" s="384"/>
      <c r="AZY27" s="384"/>
      <c r="AZZ27" s="384"/>
      <c r="BAA27" s="384"/>
      <c r="BAB27" s="384"/>
      <c r="BAC27" s="384"/>
      <c r="BAD27" s="384"/>
      <c r="BAE27" s="384"/>
      <c r="BAF27" s="384"/>
      <c r="BAG27" s="384"/>
      <c r="BAH27" s="384"/>
      <c r="BAI27" s="384"/>
      <c r="BAJ27" s="384"/>
      <c r="BAK27" s="384"/>
      <c r="BAL27" s="384"/>
      <c r="BAM27" s="384"/>
      <c r="BAN27" s="384"/>
      <c r="BAO27" s="384"/>
      <c r="BAP27" s="384"/>
      <c r="BAQ27" s="384"/>
      <c r="BAR27" s="384"/>
      <c r="BAS27" s="384"/>
      <c r="BAT27" s="384"/>
      <c r="BAU27" s="384"/>
      <c r="BAV27" s="384"/>
      <c r="BAW27" s="384"/>
      <c r="BAX27" s="384"/>
      <c r="BAY27" s="384"/>
      <c r="BAZ27" s="384"/>
      <c r="BBA27" s="384"/>
      <c r="BBB27" s="384"/>
      <c r="BBC27" s="384"/>
      <c r="BBD27" s="384"/>
      <c r="BBE27" s="384"/>
      <c r="BBF27" s="384"/>
      <c r="BBG27" s="384"/>
      <c r="BBH27" s="384"/>
      <c r="BBI27" s="384"/>
      <c r="BBJ27" s="384"/>
      <c r="BBK27" s="384"/>
      <c r="BBL27" s="384"/>
      <c r="BBM27" s="384"/>
      <c r="BBN27" s="384"/>
      <c r="BBO27" s="384"/>
      <c r="BBP27" s="384"/>
      <c r="BBQ27" s="384"/>
      <c r="BBR27" s="384"/>
      <c r="BBS27" s="384"/>
      <c r="BBT27" s="384"/>
      <c r="BBU27" s="384"/>
      <c r="BBV27" s="384"/>
      <c r="BBW27" s="384"/>
      <c r="BBX27" s="384"/>
      <c r="BBY27" s="384"/>
      <c r="BBZ27" s="384"/>
      <c r="BCA27" s="384"/>
      <c r="BCB27" s="384"/>
      <c r="BCC27" s="384"/>
      <c r="BCD27" s="384"/>
      <c r="BCE27" s="384"/>
      <c r="BCF27" s="384"/>
      <c r="BCG27" s="384"/>
      <c r="BCH27" s="384"/>
      <c r="BCI27" s="384"/>
      <c r="BCJ27" s="384"/>
      <c r="BCK27" s="384"/>
      <c r="BCL27" s="384"/>
      <c r="BCM27" s="384"/>
      <c r="BCN27" s="384"/>
      <c r="BCO27" s="384"/>
      <c r="BCP27" s="384"/>
      <c r="BCQ27" s="384"/>
      <c r="BCR27" s="384"/>
      <c r="BCS27" s="384"/>
      <c r="BCT27" s="384"/>
      <c r="BCU27" s="384"/>
      <c r="BCV27" s="384"/>
      <c r="BCW27" s="384"/>
      <c r="BCX27" s="384"/>
      <c r="BCY27" s="384"/>
      <c r="BCZ27" s="384"/>
      <c r="BDA27" s="384"/>
      <c r="BDB27" s="384"/>
      <c r="BDC27" s="384"/>
      <c r="BDD27" s="384"/>
      <c r="BDE27" s="384"/>
      <c r="BDF27" s="384"/>
      <c r="BDG27" s="384"/>
      <c r="BDH27" s="384"/>
      <c r="BDI27" s="384"/>
      <c r="BDJ27" s="384"/>
      <c r="BDK27" s="384"/>
      <c r="BDL27" s="384"/>
      <c r="BDM27" s="384"/>
      <c r="BDN27" s="384"/>
      <c r="BDO27" s="384"/>
      <c r="BDP27" s="384"/>
      <c r="BDQ27" s="384"/>
      <c r="BDR27" s="384"/>
      <c r="BDS27" s="384"/>
      <c r="BDT27" s="384"/>
      <c r="BDU27" s="384"/>
      <c r="BDV27" s="384"/>
      <c r="BDW27" s="384"/>
      <c r="BDX27" s="384"/>
      <c r="BDY27" s="384"/>
      <c r="BDZ27" s="384"/>
      <c r="BEA27" s="384"/>
      <c r="BEB27" s="384"/>
      <c r="BEC27" s="384"/>
      <c r="BED27" s="384"/>
      <c r="BEE27" s="384"/>
      <c r="BEF27" s="384"/>
      <c r="BEG27" s="384"/>
      <c r="BEH27" s="384"/>
      <c r="BEI27" s="384"/>
      <c r="BEJ27" s="384"/>
      <c r="BEK27" s="384"/>
      <c r="BEL27" s="384"/>
      <c r="BEM27" s="384"/>
      <c r="BEN27" s="384"/>
      <c r="BEO27" s="384"/>
      <c r="BEP27" s="384"/>
      <c r="BEQ27" s="384"/>
      <c r="BER27" s="384"/>
      <c r="BES27" s="384"/>
      <c r="BET27" s="384"/>
      <c r="BEU27" s="384"/>
      <c r="BEV27" s="384"/>
      <c r="BEW27" s="384"/>
      <c r="BEX27" s="384"/>
      <c r="BEY27" s="384"/>
      <c r="BEZ27" s="384"/>
      <c r="BFA27" s="384"/>
      <c r="BFB27" s="384"/>
      <c r="BFC27" s="384"/>
      <c r="BFD27" s="384"/>
      <c r="BFE27" s="384"/>
      <c r="BFF27" s="384"/>
      <c r="BFG27" s="384"/>
      <c r="BFH27" s="384"/>
      <c r="BFI27" s="384"/>
      <c r="BFJ27" s="384"/>
      <c r="BFK27" s="384"/>
      <c r="BFL27" s="384"/>
      <c r="BFM27" s="384"/>
      <c r="BFN27" s="384"/>
      <c r="BFO27" s="384"/>
      <c r="BFP27" s="384"/>
      <c r="BFQ27" s="384"/>
      <c r="BFR27" s="384"/>
      <c r="BFS27" s="384"/>
      <c r="BFT27" s="384"/>
      <c r="BFU27" s="384"/>
      <c r="BFV27" s="384"/>
      <c r="BFW27" s="384"/>
      <c r="BFX27" s="384"/>
      <c r="BFY27" s="384"/>
      <c r="BFZ27" s="384"/>
      <c r="BGA27" s="384"/>
      <c r="BGB27" s="384"/>
      <c r="BGC27" s="384"/>
      <c r="BGD27" s="384"/>
      <c r="BGE27" s="384"/>
      <c r="BGF27" s="384"/>
      <c r="BGG27" s="384"/>
      <c r="BGH27" s="384"/>
      <c r="BGI27" s="384"/>
      <c r="BGJ27" s="384"/>
      <c r="BGK27" s="384"/>
      <c r="BGL27" s="384"/>
      <c r="BGM27" s="384"/>
      <c r="BGN27" s="384"/>
      <c r="BGO27" s="384"/>
      <c r="BGP27" s="384"/>
      <c r="BGQ27" s="384"/>
      <c r="BGR27" s="384"/>
      <c r="BGS27" s="384"/>
      <c r="BGT27" s="384"/>
      <c r="BGU27" s="384"/>
      <c r="BGV27" s="384"/>
      <c r="BGW27" s="384"/>
      <c r="BGX27" s="384"/>
      <c r="BGY27" s="384"/>
      <c r="BGZ27" s="384"/>
      <c r="BHA27" s="384"/>
      <c r="BHB27" s="384"/>
      <c r="BHC27" s="384"/>
      <c r="BHD27" s="384"/>
      <c r="BHE27" s="384"/>
      <c r="BHF27" s="384"/>
      <c r="BHG27" s="384"/>
      <c r="BHH27" s="384"/>
      <c r="BHI27" s="384"/>
      <c r="BHJ27" s="384"/>
      <c r="BHK27" s="384"/>
      <c r="BHL27" s="384"/>
      <c r="BHM27" s="384"/>
      <c r="BHN27" s="384"/>
      <c r="BHO27" s="384"/>
      <c r="BHP27" s="384"/>
      <c r="BHQ27" s="384"/>
      <c r="BHR27" s="384"/>
      <c r="BHS27" s="384"/>
      <c r="BHT27" s="384"/>
      <c r="BHU27" s="384"/>
      <c r="BHV27" s="384"/>
      <c r="BHW27" s="384"/>
      <c r="BHX27" s="384"/>
      <c r="BHY27" s="384"/>
      <c r="BHZ27" s="384"/>
      <c r="BIA27" s="384"/>
      <c r="BIB27" s="384"/>
      <c r="BIC27" s="384"/>
      <c r="BID27" s="384"/>
      <c r="BIE27" s="384"/>
      <c r="BIF27" s="384"/>
      <c r="BIG27" s="384"/>
      <c r="BIH27" s="384"/>
      <c r="BII27" s="384"/>
      <c r="BIJ27" s="384"/>
      <c r="BIK27" s="384"/>
      <c r="BIL27" s="384"/>
      <c r="BIM27" s="384"/>
      <c r="BIN27" s="384"/>
      <c r="BIO27" s="384"/>
      <c r="BIP27" s="384"/>
      <c r="BIQ27" s="384"/>
      <c r="BIR27" s="384"/>
      <c r="BIS27" s="384"/>
      <c r="BIT27" s="384"/>
      <c r="BIU27" s="384"/>
      <c r="BIV27" s="384"/>
      <c r="BIW27" s="384"/>
      <c r="BIX27" s="384"/>
      <c r="BIY27" s="384"/>
      <c r="BIZ27" s="384"/>
      <c r="BJA27" s="384"/>
      <c r="BJB27" s="384"/>
      <c r="BJC27" s="384"/>
      <c r="BJD27" s="384"/>
      <c r="BJE27" s="384"/>
      <c r="BJF27" s="384"/>
      <c r="BJG27" s="384"/>
      <c r="BJH27" s="384"/>
      <c r="BJI27" s="384"/>
      <c r="BJJ27" s="384"/>
      <c r="BJK27" s="384"/>
      <c r="BJL27" s="384"/>
      <c r="BJM27" s="384"/>
      <c r="BJN27" s="384"/>
      <c r="BJO27" s="384"/>
      <c r="BJP27" s="384"/>
      <c r="BJQ27" s="384"/>
      <c r="BJR27" s="384"/>
      <c r="BJS27" s="384"/>
      <c r="BJT27" s="384"/>
      <c r="BJU27" s="384"/>
      <c r="BJV27" s="384"/>
      <c r="BJW27" s="384"/>
      <c r="BJX27" s="384"/>
      <c r="BJY27" s="384"/>
      <c r="BJZ27" s="384"/>
      <c r="BKA27" s="384"/>
      <c r="BKB27" s="384"/>
      <c r="BKC27" s="384"/>
      <c r="BKD27" s="384"/>
      <c r="BKE27" s="384"/>
      <c r="BKF27" s="384"/>
      <c r="BKG27" s="384"/>
      <c r="BKH27" s="384"/>
      <c r="BKI27" s="384"/>
      <c r="BKJ27" s="384"/>
      <c r="BKK27" s="384"/>
      <c r="BKL27" s="384"/>
      <c r="BKM27" s="384"/>
      <c r="BKN27" s="384"/>
      <c r="BKO27" s="384"/>
      <c r="BKP27" s="384"/>
      <c r="BKQ27" s="384"/>
      <c r="BKR27" s="384"/>
      <c r="BKS27" s="384"/>
      <c r="BKT27" s="384"/>
      <c r="BKU27" s="384"/>
      <c r="BKV27" s="384"/>
      <c r="BKW27" s="384"/>
      <c r="BKX27" s="384"/>
      <c r="BKY27" s="384"/>
      <c r="BKZ27" s="384"/>
      <c r="BLA27" s="384"/>
      <c r="BLB27" s="384"/>
      <c r="BLC27" s="384"/>
      <c r="BLD27" s="384"/>
      <c r="BLE27" s="384"/>
      <c r="BLF27" s="384"/>
      <c r="BLG27" s="384"/>
      <c r="BLH27" s="384"/>
      <c r="BLI27" s="384"/>
      <c r="BLJ27" s="384"/>
      <c r="BLK27" s="384"/>
      <c r="BLL27" s="384"/>
      <c r="BLM27" s="384"/>
      <c r="BLN27" s="384"/>
      <c r="BLO27" s="384"/>
      <c r="BLP27" s="384"/>
      <c r="BLQ27" s="384"/>
      <c r="BLR27" s="384"/>
      <c r="BLS27" s="384"/>
      <c r="BLT27" s="384"/>
      <c r="BLU27" s="384"/>
      <c r="BLV27" s="384"/>
      <c r="BLW27" s="384"/>
      <c r="BLX27" s="384"/>
      <c r="BLY27" s="384"/>
      <c r="BLZ27" s="384"/>
      <c r="BMA27" s="384"/>
      <c r="BMB27" s="384"/>
      <c r="BMC27" s="384"/>
      <c r="BMD27" s="384"/>
      <c r="BME27" s="384"/>
      <c r="BMF27" s="384"/>
      <c r="BMG27" s="384"/>
      <c r="BMH27" s="384"/>
      <c r="BMI27" s="384"/>
      <c r="BMJ27" s="384"/>
      <c r="BMK27" s="384"/>
      <c r="BML27" s="384"/>
      <c r="BMM27" s="384"/>
      <c r="BMN27" s="384"/>
      <c r="BMO27" s="384"/>
      <c r="BMP27" s="384"/>
      <c r="BMQ27" s="384"/>
      <c r="BMR27" s="384"/>
      <c r="BMS27" s="384"/>
      <c r="BMT27" s="384"/>
      <c r="BMU27" s="384"/>
      <c r="BMV27" s="384"/>
      <c r="BMW27" s="384"/>
      <c r="BMX27" s="384"/>
      <c r="BMY27" s="384"/>
      <c r="BMZ27" s="384"/>
      <c r="BNA27" s="384"/>
      <c r="BNB27" s="384"/>
      <c r="BNC27" s="384"/>
      <c r="BND27" s="384"/>
      <c r="BNE27" s="384"/>
      <c r="BNF27" s="384"/>
      <c r="BNG27" s="384"/>
      <c r="BNH27" s="384"/>
      <c r="BNI27" s="384"/>
      <c r="BNJ27" s="384"/>
      <c r="BNK27" s="384"/>
      <c r="BNL27" s="384"/>
      <c r="BNM27" s="384"/>
      <c r="BNN27" s="384"/>
      <c r="BNO27" s="384"/>
      <c r="BNP27" s="384"/>
      <c r="BNQ27" s="384"/>
      <c r="BNR27" s="384"/>
      <c r="BNS27" s="384"/>
      <c r="BNT27" s="384"/>
      <c r="BNU27" s="384"/>
      <c r="BNV27" s="384"/>
      <c r="BNW27" s="384"/>
      <c r="BNX27" s="384"/>
      <c r="BNY27" s="384"/>
      <c r="BNZ27" s="384"/>
      <c r="BOA27" s="384"/>
      <c r="BOB27" s="384"/>
      <c r="BOC27" s="384"/>
      <c r="BOD27" s="384"/>
      <c r="BOE27" s="384"/>
      <c r="BOF27" s="384"/>
      <c r="BOG27" s="384"/>
      <c r="BOH27" s="384"/>
      <c r="BOI27" s="384"/>
      <c r="BOJ27" s="384"/>
      <c r="BOK27" s="384"/>
      <c r="BOL27" s="384"/>
      <c r="BOM27" s="384"/>
      <c r="BON27" s="384"/>
      <c r="BOO27" s="384"/>
      <c r="BOP27" s="384"/>
      <c r="BOQ27" s="384"/>
      <c r="BOR27" s="384"/>
      <c r="BOS27" s="384"/>
      <c r="BOT27" s="384"/>
      <c r="BOU27" s="384"/>
      <c r="BOV27" s="384"/>
      <c r="BOW27" s="384"/>
      <c r="BOX27" s="384"/>
      <c r="BOY27" s="384"/>
      <c r="BOZ27" s="384"/>
      <c r="BPA27" s="384"/>
      <c r="BPB27" s="384"/>
      <c r="BPC27" s="384"/>
      <c r="BPD27" s="384"/>
      <c r="BPE27" s="384"/>
      <c r="BPF27" s="384"/>
      <c r="BPG27" s="384"/>
      <c r="BPH27" s="384"/>
      <c r="BPI27" s="384"/>
      <c r="BPJ27" s="384"/>
      <c r="BPK27" s="384"/>
      <c r="BPL27" s="384"/>
      <c r="BPM27" s="384"/>
      <c r="BPN27" s="384"/>
      <c r="BPO27" s="384"/>
      <c r="BPP27" s="384"/>
      <c r="BPQ27" s="384"/>
      <c r="BPR27" s="384"/>
      <c r="BPS27" s="384"/>
      <c r="BPT27" s="384"/>
      <c r="BPU27" s="384"/>
      <c r="BPV27" s="384"/>
      <c r="BPW27" s="384"/>
      <c r="BPX27" s="384"/>
      <c r="BPY27" s="384"/>
      <c r="BPZ27" s="384"/>
      <c r="BQA27" s="384"/>
      <c r="BQB27" s="384"/>
      <c r="BQC27" s="384"/>
      <c r="BQD27" s="384"/>
      <c r="BQE27" s="384"/>
      <c r="BQF27" s="384"/>
      <c r="BQG27" s="384"/>
      <c r="BQH27" s="384"/>
      <c r="BQI27" s="384"/>
      <c r="BQJ27" s="384"/>
      <c r="BQK27" s="384"/>
      <c r="BQL27" s="384"/>
      <c r="BQM27" s="384"/>
      <c r="BQN27" s="384"/>
      <c r="BQO27" s="384"/>
      <c r="BQP27" s="384"/>
      <c r="BQQ27" s="384"/>
      <c r="BQR27" s="384"/>
      <c r="BQS27" s="384"/>
      <c r="BQT27" s="384"/>
      <c r="BQU27" s="384"/>
      <c r="BQV27" s="384"/>
      <c r="BQW27" s="384"/>
      <c r="BQX27" s="384"/>
      <c r="BQY27" s="384"/>
      <c r="BQZ27" s="384"/>
      <c r="BRA27" s="384"/>
      <c r="BRB27" s="384"/>
      <c r="BRC27" s="384"/>
      <c r="BRD27" s="384"/>
      <c r="BRE27" s="384"/>
      <c r="BRF27" s="384"/>
      <c r="BRG27" s="384"/>
      <c r="BRH27" s="384"/>
      <c r="BRI27" s="384"/>
      <c r="BRJ27" s="384"/>
      <c r="BRK27" s="384"/>
      <c r="BRL27" s="384"/>
      <c r="BRM27" s="384"/>
      <c r="BRN27" s="384"/>
      <c r="BRO27" s="384"/>
      <c r="BRP27" s="384"/>
      <c r="BRQ27" s="384"/>
      <c r="BRR27" s="384"/>
      <c r="BRS27" s="384"/>
      <c r="BRT27" s="384"/>
      <c r="BRU27" s="384"/>
      <c r="BRV27" s="384"/>
      <c r="BRW27" s="384"/>
      <c r="BRX27" s="384"/>
      <c r="BRY27" s="384"/>
      <c r="BRZ27" s="384"/>
      <c r="BSA27" s="384"/>
      <c r="BSB27" s="384"/>
      <c r="BSC27" s="384"/>
      <c r="BSD27" s="384"/>
      <c r="BSE27" s="384"/>
      <c r="BSF27" s="384"/>
      <c r="BSG27" s="384"/>
      <c r="BSH27" s="384"/>
      <c r="BSI27" s="384"/>
      <c r="BSJ27" s="384"/>
      <c r="BSK27" s="384"/>
      <c r="BSL27" s="384"/>
      <c r="BSM27" s="384"/>
      <c r="BSN27" s="384"/>
      <c r="BSO27" s="384"/>
      <c r="BSP27" s="384"/>
      <c r="BSQ27" s="384"/>
      <c r="BSR27" s="384"/>
      <c r="BSS27" s="384"/>
      <c r="BST27" s="384"/>
      <c r="BSU27" s="384"/>
      <c r="BSV27" s="384"/>
      <c r="BSW27" s="384"/>
      <c r="BSX27" s="384"/>
      <c r="BSY27" s="384"/>
      <c r="BSZ27" s="384"/>
      <c r="BTA27" s="384"/>
      <c r="BTB27" s="384"/>
      <c r="BTC27" s="384"/>
      <c r="BTD27" s="384"/>
      <c r="BTE27" s="384"/>
      <c r="BTF27" s="384"/>
      <c r="BTG27" s="384"/>
      <c r="BTH27" s="384"/>
      <c r="BTI27" s="384"/>
      <c r="BTJ27" s="384"/>
      <c r="BTK27" s="384"/>
      <c r="BTL27" s="384"/>
      <c r="BTM27" s="384"/>
      <c r="BTN27" s="384"/>
      <c r="BTO27" s="384"/>
      <c r="BTP27" s="384"/>
      <c r="BTQ27" s="384"/>
      <c r="BTR27" s="384"/>
      <c r="BTS27" s="384"/>
      <c r="BTT27" s="384"/>
      <c r="BTU27" s="384"/>
      <c r="BTV27" s="384"/>
      <c r="BTW27" s="384"/>
      <c r="BTX27" s="384"/>
      <c r="BTY27" s="384"/>
      <c r="BTZ27" s="384"/>
      <c r="BUA27" s="384"/>
      <c r="BUB27" s="384"/>
      <c r="BUC27" s="384"/>
      <c r="BUD27" s="384"/>
      <c r="BUE27" s="384"/>
      <c r="BUF27" s="384"/>
      <c r="BUG27" s="384"/>
      <c r="BUH27" s="384"/>
      <c r="BUI27" s="384"/>
      <c r="BUJ27" s="384"/>
      <c r="BUK27" s="384"/>
      <c r="BUL27" s="384"/>
      <c r="BUM27" s="384"/>
      <c r="BUN27" s="384"/>
      <c r="BUO27" s="384"/>
      <c r="BUP27" s="384"/>
      <c r="BUQ27" s="384"/>
      <c r="BUR27" s="384"/>
      <c r="BUS27" s="384"/>
      <c r="BUT27" s="384"/>
      <c r="BUU27" s="384"/>
      <c r="BUV27" s="384"/>
      <c r="BUW27" s="384"/>
      <c r="BUX27" s="384"/>
      <c r="BUY27" s="384"/>
      <c r="BUZ27" s="384"/>
      <c r="BVA27" s="384"/>
      <c r="BVB27" s="384"/>
      <c r="BVC27" s="384"/>
      <c r="BVD27" s="384"/>
      <c r="BVE27" s="384"/>
      <c r="BVF27" s="384"/>
      <c r="BVG27" s="384"/>
      <c r="BVH27" s="384"/>
      <c r="BVI27" s="384"/>
      <c r="BVJ27" s="384"/>
      <c r="BVK27" s="384"/>
      <c r="BVL27" s="384"/>
      <c r="BVM27" s="384"/>
      <c r="BVN27" s="384"/>
      <c r="BVO27" s="384"/>
      <c r="BVP27" s="384"/>
      <c r="BVQ27" s="384"/>
      <c r="BVR27" s="384"/>
      <c r="BVS27" s="384"/>
      <c r="BVT27" s="384"/>
      <c r="BVU27" s="384"/>
      <c r="BVV27" s="384"/>
      <c r="BVW27" s="384"/>
      <c r="BVX27" s="384"/>
      <c r="BVY27" s="384"/>
      <c r="BVZ27" s="384"/>
      <c r="BWA27" s="384"/>
      <c r="BWB27" s="384"/>
      <c r="BWC27" s="384"/>
      <c r="BWD27" s="384"/>
      <c r="BWE27" s="384"/>
      <c r="BWF27" s="384"/>
      <c r="BWG27" s="384"/>
      <c r="BWH27" s="384"/>
      <c r="BWI27" s="384"/>
      <c r="BWJ27" s="384"/>
      <c r="BWK27" s="384"/>
      <c r="BWL27" s="384"/>
      <c r="BWM27" s="384"/>
      <c r="BWN27" s="384"/>
      <c r="BWO27" s="384"/>
      <c r="BWP27" s="384"/>
      <c r="BWQ27" s="384"/>
      <c r="BWR27" s="384"/>
      <c r="BWS27" s="384"/>
      <c r="BWT27" s="384"/>
      <c r="BWU27" s="384"/>
      <c r="BWV27" s="384"/>
      <c r="BWW27" s="384"/>
      <c r="BWX27" s="384"/>
      <c r="BWY27" s="384"/>
      <c r="BWZ27" s="384"/>
      <c r="BXA27" s="384"/>
      <c r="BXB27" s="384"/>
      <c r="BXC27" s="384"/>
      <c r="BXD27" s="384"/>
      <c r="BXE27" s="384"/>
      <c r="BXF27" s="384"/>
      <c r="BXG27" s="384"/>
      <c r="BXH27" s="384"/>
      <c r="BXI27" s="384"/>
      <c r="BXJ27" s="384"/>
      <c r="BXK27" s="384"/>
      <c r="BXL27" s="384"/>
      <c r="BXM27" s="384"/>
      <c r="BXN27" s="384"/>
      <c r="BXO27" s="384"/>
      <c r="BXP27" s="384"/>
      <c r="BXQ27" s="384"/>
      <c r="BXR27" s="384"/>
      <c r="BXS27" s="384"/>
      <c r="BXT27" s="384"/>
      <c r="BXU27" s="384"/>
      <c r="BXV27" s="384"/>
      <c r="BXW27" s="384"/>
      <c r="BXX27" s="384"/>
      <c r="BXY27" s="384"/>
      <c r="BXZ27" s="384"/>
      <c r="BYA27" s="384"/>
      <c r="BYB27" s="384"/>
      <c r="BYC27" s="384"/>
      <c r="BYD27" s="384"/>
      <c r="BYE27" s="384"/>
      <c r="BYF27" s="384"/>
      <c r="BYG27" s="384"/>
      <c r="BYH27" s="384"/>
      <c r="BYI27" s="384"/>
      <c r="BYJ27" s="384"/>
      <c r="BYK27" s="384"/>
      <c r="BYL27" s="384"/>
      <c r="BYM27" s="384"/>
      <c r="BYN27" s="384"/>
      <c r="BYO27" s="384"/>
      <c r="BYP27" s="384"/>
      <c r="BYQ27" s="384"/>
      <c r="BYR27" s="384"/>
      <c r="BYS27" s="384"/>
      <c r="BYT27" s="384"/>
      <c r="BYU27" s="384"/>
      <c r="BYV27" s="384"/>
      <c r="BYW27" s="384"/>
      <c r="BYX27" s="384"/>
      <c r="BYY27" s="384"/>
      <c r="BYZ27" s="384"/>
      <c r="BZA27" s="384"/>
      <c r="BZB27" s="384"/>
      <c r="BZC27" s="384"/>
      <c r="BZD27" s="384"/>
      <c r="BZE27" s="384"/>
      <c r="BZF27" s="384"/>
      <c r="BZG27" s="384"/>
      <c r="BZH27" s="384"/>
      <c r="BZI27" s="384"/>
      <c r="BZJ27" s="384"/>
      <c r="BZK27" s="384"/>
      <c r="BZL27" s="384"/>
      <c r="BZM27" s="384"/>
      <c r="BZN27" s="384"/>
      <c r="BZO27" s="384"/>
      <c r="BZP27" s="384"/>
      <c r="BZQ27" s="384"/>
      <c r="BZR27" s="384"/>
      <c r="BZS27" s="384"/>
      <c r="BZT27" s="384"/>
      <c r="BZU27" s="384"/>
      <c r="BZV27" s="384"/>
      <c r="BZW27" s="384"/>
      <c r="BZX27" s="384"/>
      <c r="BZY27" s="384"/>
      <c r="BZZ27" s="384"/>
      <c r="CAA27" s="384"/>
      <c r="CAB27" s="384"/>
      <c r="CAC27" s="384"/>
      <c r="CAD27" s="384"/>
      <c r="CAE27" s="384"/>
      <c r="CAF27" s="384"/>
      <c r="CAG27" s="384"/>
      <c r="CAH27" s="384"/>
      <c r="CAI27" s="384"/>
      <c r="CAJ27" s="384"/>
      <c r="CAK27" s="384"/>
      <c r="CAL27" s="384"/>
      <c r="CAM27" s="384"/>
      <c r="CAN27" s="384"/>
      <c r="CAO27" s="384"/>
      <c r="CAP27" s="384"/>
      <c r="CAQ27" s="384"/>
      <c r="CAR27" s="384"/>
      <c r="CAS27" s="384"/>
      <c r="CAT27" s="384"/>
      <c r="CAU27" s="384"/>
      <c r="CAV27" s="384"/>
      <c r="CAW27" s="384"/>
      <c r="CAX27" s="384"/>
      <c r="CAY27" s="384"/>
      <c r="CAZ27" s="384"/>
      <c r="CBA27" s="384"/>
      <c r="CBB27" s="384"/>
      <c r="CBC27" s="384"/>
      <c r="CBD27" s="384"/>
      <c r="CBE27" s="384"/>
      <c r="CBF27" s="384"/>
      <c r="CBG27" s="384"/>
      <c r="CBH27" s="384"/>
      <c r="CBI27" s="384"/>
      <c r="CBJ27" s="384"/>
      <c r="CBK27" s="384"/>
      <c r="CBL27" s="384"/>
      <c r="CBM27" s="384"/>
      <c r="CBN27" s="384"/>
      <c r="CBO27" s="384"/>
      <c r="CBP27" s="384"/>
      <c r="CBQ27" s="384"/>
      <c r="CBR27" s="384"/>
      <c r="CBS27" s="384"/>
      <c r="CBT27" s="384"/>
      <c r="CBU27" s="384"/>
      <c r="CBV27" s="384"/>
      <c r="CBW27" s="384"/>
      <c r="CBX27" s="384"/>
      <c r="CBY27" s="384"/>
      <c r="CBZ27" s="384"/>
      <c r="CCA27" s="384"/>
      <c r="CCB27" s="384"/>
      <c r="CCC27" s="384"/>
      <c r="CCD27" s="384"/>
      <c r="CCE27" s="384"/>
      <c r="CCF27" s="384"/>
      <c r="CCG27" s="384"/>
      <c r="CCH27" s="384"/>
      <c r="CCI27" s="384"/>
      <c r="CCJ27" s="384"/>
      <c r="CCK27" s="384"/>
      <c r="CCL27" s="384"/>
      <c r="CCM27" s="384"/>
      <c r="CCN27" s="384"/>
      <c r="CCO27" s="384"/>
      <c r="CCP27" s="384"/>
      <c r="CCQ27" s="384"/>
      <c r="CCR27" s="384"/>
      <c r="CCS27" s="384"/>
      <c r="CCT27" s="384"/>
      <c r="CCU27" s="384"/>
      <c r="CCV27" s="384"/>
      <c r="CCW27" s="384"/>
      <c r="CCX27" s="384"/>
      <c r="CCY27" s="384"/>
      <c r="CCZ27" s="384"/>
      <c r="CDA27" s="384"/>
      <c r="CDB27" s="384"/>
      <c r="CDC27" s="384"/>
      <c r="CDD27" s="384"/>
      <c r="CDE27" s="384"/>
      <c r="CDF27" s="384"/>
      <c r="CDG27" s="384"/>
      <c r="CDH27" s="384"/>
      <c r="CDI27" s="384"/>
      <c r="CDJ27" s="384"/>
      <c r="CDK27" s="384"/>
      <c r="CDL27" s="384"/>
      <c r="CDM27" s="384"/>
      <c r="CDN27" s="384"/>
      <c r="CDO27" s="384"/>
      <c r="CDP27" s="384"/>
      <c r="CDQ27" s="384"/>
      <c r="CDR27" s="384"/>
      <c r="CDS27" s="384"/>
      <c r="CDT27" s="384"/>
      <c r="CDU27" s="384"/>
      <c r="CDV27" s="384"/>
      <c r="CDW27" s="384"/>
      <c r="CDX27" s="384"/>
      <c r="CDY27" s="384"/>
      <c r="CDZ27" s="384"/>
      <c r="CEA27" s="384"/>
      <c r="CEB27" s="384"/>
      <c r="CEC27" s="384"/>
      <c r="CED27" s="384"/>
      <c r="CEE27" s="384"/>
      <c r="CEF27" s="384"/>
      <c r="CEG27" s="384"/>
      <c r="CEH27" s="384"/>
      <c r="CEI27" s="384"/>
      <c r="CEJ27" s="384"/>
      <c r="CEK27" s="384"/>
      <c r="CEL27" s="384"/>
      <c r="CEM27" s="384"/>
      <c r="CEN27" s="384"/>
      <c r="CEO27" s="384"/>
      <c r="CEP27" s="384"/>
      <c r="CEQ27" s="384"/>
      <c r="CER27" s="384"/>
      <c r="CES27" s="384"/>
      <c r="CET27" s="384"/>
      <c r="CEU27" s="384"/>
      <c r="CEV27" s="384"/>
      <c r="CEW27" s="384"/>
      <c r="CEX27" s="384"/>
      <c r="CEY27" s="384"/>
      <c r="CEZ27" s="384"/>
      <c r="CFA27" s="384"/>
      <c r="CFB27" s="384"/>
      <c r="CFC27" s="384"/>
      <c r="CFD27" s="384"/>
      <c r="CFE27" s="384"/>
      <c r="CFF27" s="384"/>
      <c r="CFG27" s="384"/>
      <c r="CFH27" s="384"/>
      <c r="CFI27" s="384"/>
      <c r="CFJ27" s="384"/>
      <c r="CFK27" s="384"/>
      <c r="CFL27" s="384"/>
      <c r="CFM27" s="384"/>
      <c r="CFN27" s="384"/>
      <c r="CFO27" s="384"/>
      <c r="CFP27" s="384"/>
      <c r="CFQ27" s="384"/>
      <c r="CFR27" s="384"/>
      <c r="CFS27" s="384"/>
      <c r="CFT27" s="384"/>
      <c r="CFU27" s="384"/>
      <c r="CFV27" s="384"/>
      <c r="CFW27" s="384"/>
      <c r="CFX27" s="384"/>
      <c r="CFY27" s="384"/>
      <c r="CFZ27" s="384"/>
      <c r="CGA27" s="384"/>
      <c r="CGB27" s="384"/>
      <c r="CGC27" s="384"/>
      <c r="CGD27" s="384"/>
      <c r="CGE27" s="384"/>
      <c r="CGF27" s="384"/>
      <c r="CGG27" s="384"/>
      <c r="CGH27" s="384"/>
      <c r="CGI27" s="384"/>
      <c r="CGJ27" s="384"/>
      <c r="CGK27" s="384"/>
      <c r="CGL27" s="384"/>
      <c r="CGM27" s="384"/>
      <c r="CGN27" s="384"/>
      <c r="CGO27" s="384"/>
      <c r="CGP27" s="384"/>
      <c r="CGQ27" s="384"/>
      <c r="CGR27" s="384"/>
      <c r="CGS27" s="384"/>
      <c r="CGT27" s="384"/>
      <c r="CGU27" s="384"/>
      <c r="CGV27" s="384"/>
      <c r="CGW27" s="384"/>
      <c r="CGX27" s="384"/>
      <c r="CGY27" s="384"/>
      <c r="CGZ27" s="384"/>
      <c r="CHA27" s="384"/>
      <c r="CHB27" s="384"/>
      <c r="CHC27" s="384"/>
      <c r="CHD27" s="384"/>
      <c r="CHE27" s="384"/>
      <c r="CHF27" s="384"/>
      <c r="CHG27" s="384"/>
      <c r="CHH27" s="384"/>
      <c r="CHI27" s="384"/>
      <c r="CHJ27" s="384"/>
      <c r="CHK27" s="384"/>
      <c r="CHL27" s="384"/>
      <c r="CHM27" s="384"/>
      <c r="CHN27" s="384"/>
      <c r="CHO27" s="384"/>
      <c r="CHP27" s="384"/>
      <c r="CHQ27" s="384"/>
      <c r="CHR27" s="384"/>
      <c r="CHS27" s="384"/>
      <c r="CHT27" s="384"/>
      <c r="CHU27" s="384"/>
      <c r="CHV27" s="384"/>
      <c r="CHW27" s="384"/>
      <c r="CHX27" s="384"/>
      <c r="CHY27" s="384"/>
      <c r="CHZ27" s="384"/>
      <c r="CIA27" s="384"/>
      <c r="CIB27" s="384"/>
      <c r="CIC27" s="384"/>
      <c r="CID27" s="384"/>
      <c r="CIE27" s="384"/>
      <c r="CIF27" s="384"/>
      <c r="CIG27" s="384"/>
      <c r="CIH27" s="384"/>
      <c r="CII27" s="384"/>
      <c r="CIJ27" s="384"/>
      <c r="CIK27" s="384"/>
      <c r="CIL27" s="384"/>
      <c r="CIM27" s="384"/>
      <c r="CIN27" s="384"/>
      <c r="CIO27" s="384"/>
      <c r="CIP27" s="384"/>
      <c r="CIQ27" s="384"/>
      <c r="CIR27" s="384"/>
      <c r="CIS27" s="384"/>
      <c r="CIT27" s="384"/>
      <c r="CIU27" s="384"/>
      <c r="CIV27" s="384"/>
      <c r="CIW27" s="384"/>
      <c r="CIX27" s="384"/>
      <c r="CIY27" s="384"/>
      <c r="CIZ27" s="384"/>
      <c r="CJA27" s="384"/>
      <c r="CJB27" s="384"/>
      <c r="CJC27" s="384"/>
      <c r="CJD27" s="384"/>
      <c r="CJE27" s="384"/>
      <c r="CJF27" s="384"/>
      <c r="CJG27" s="384"/>
      <c r="CJH27" s="384"/>
      <c r="CJI27" s="384"/>
      <c r="CJJ27" s="384"/>
      <c r="CJK27" s="384"/>
      <c r="CJL27" s="384"/>
      <c r="CJM27" s="384"/>
      <c r="CJN27" s="384"/>
      <c r="CJO27" s="384"/>
      <c r="CJP27" s="384"/>
      <c r="CJQ27" s="384"/>
      <c r="CJR27" s="384"/>
      <c r="CJS27" s="384"/>
      <c r="CJT27" s="384"/>
      <c r="CJU27" s="384"/>
      <c r="CJV27" s="384"/>
      <c r="CJW27" s="384"/>
      <c r="CJX27" s="384"/>
      <c r="CJY27" s="384"/>
      <c r="CJZ27" s="384"/>
      <c r="CKA27" s="384"/>
      <c r="CKB27" s="384"/>
      <c r="CKC27" s="384"/>
      <c r="CKD27" s="384"/>
      <c r="CKE27" s="384"/>
      <c r="CKF27" s="384"/>
      <c r="CKG27" s="384"/>
      <c r="CKH27" s="384"/>
      <c r="CKI27" s="384"/>
      <c r="CKJ27" s="384"/>
      <c r="CKK27" s="384"/>
      <c r="CKL27" s="384"/>
      <c r="CKM27" s="384"/>
      <c r="CKN27" s="384"/>
      <c r="CKO27" s="384"/>
      <c r="CKP27" s="384"/>
      <c r="CKQ27" s="384"/>
      <c r="CKR27" s="384"/>
      <c r="CKS27" s="384"/>
      <c r="CKT27" s="384"/>
      <c r="CKU27" s="384"/>
      <c r="CKV27" s="384"/>
      <c r="CKW27" s="384"/>
      <c r="CKX27" s="384"/>
      <c r="CKY27" s="384"/>
      <c r="CKZ27" s="384"/>
      <c r="CLA27" s="384"/>
      <c r="CLB27" s="384"/>
      <c r="CLC27" s="384"/>
      <c r="CLD27" s="384"/>
      <c r="CLE27" s="384"/>
      <c r="CLF27" s="384"/>
      <c r="CLG27" s="384"/>
      <c r="CLH27" s="384"/>
      <c r="CLI27" s="384"/>
      <c r="CLJ27" s="384"/>
      <c r="CLK27" s="384"/>
      <c r="CLL27" s="384"/>
      <c r="CLM27" s="384"/>
      <c r="CLN27" s="384"/>
      <c r="CLO27" s="384"/>
      <c r="CLP27" s="384"/>
      <c r="CLQ27" s="384"/>
      <c r="CLR27" s="384"/>
      <c r="CLS27" s="384"/>
      <c r="CLT27" s="384"/>
      <c r="CLU27" s="384"/>
      <c r="CLV27" s="384"/>
      <c r="CLW27" s="384"/>
      <c r="CLX27" s="384"/>
      <c r="CLY27" s="384"/>
      <c r="CLZ27" s="384"/>
      <c r="CMA27" s="384"/>
      <c r="CMB27" s="384"/>
      <c r="CMC27" s="384"/>
      <c r="CMD27" s="384"/>
      <c r="CME27" s="384"/>
      <c r="CMF27" s="384"/>
      <c r="CMG27" s="384"/>
      <c r="CMH27" s="384"/>
      <c r="CMI27" s="384"/>
      <c r="CMJ27" s="384"/>
      <c r="CMK27" s="384"/>
      <c r="CML27" s="384"/>
      <c r="CMM27" s="384"/>
      <c r="CMN27" s="384"/>
      <c r="CMO27" s="384"/>
      <c r="CMP27" s="384"/>
      <c r="CMQ27" s="384"/>
      <c r="CMR27" s="384"/>
      <c r="CMS27" s="384"/>
      <c r="CMT27" s="384"/>
      <c r="CMU27" s="384"/>
      <c r="CMV27" s="384"/>
      <c r="CMW27" s="384"/>
      <c r="CMX27" s="384"/>
      <c r="CMY27" s="384"/>
      <c r="CMZ27" s="384"/>
      <c r="CNA27" s="384"/>
      <c r="CNB27" s="384"/>
      <c r="CNC27" s="384"/>
      <c r="CND27" s="384"/>
      <c r="CNE27" s="384"/>
      <c r="CNF27" s="384"/>
      <c r="CNG27" s="384"/>
      <c r="CNH27" s="384"/>
      <c r="CNI27" s="384"/>
      <c r="CNJ27" s="384"/>
      <c r="CNK27" s="384"/>
      <c r="CNL27" s="384"/>
      <c r="CNM27" s="384"/>
      <c r="CNN27" s="384"/>
      <c r="CNO27" s="384"/>
      <c r="CNP27" s="384"/>
      <c r="CNQ27" s="384"/>
      <c r="CNR27" s="384"/>
      <c r="CNS27" s="384"/>
      <c r="CNT27" s="384"/>
      <c r="CNU27" s="384"/>
      <c r="CNV27" s="384"/>
      <c r="CNW27" s="384"/>
      <c r="CNX27" s="384"/>
      <c r="CNY27" s="384"/>
      <c r="CNZ27" s="384"/>
      <c r="COA27" s="384"/>
      <c r="COB27" s="384"/>
      <c r="COC27" s="384"/>
      <c r="COD27" s="384"/>
      <c r="COE27" s="384"/>
      <c r="COF27" s="384"/>
      <c r="COG27" s="384"/>
      <c r="COH27" s="384"/>
      <c r="COI27" s="384"/>
      <c r="COJ27" s="384"/>
      <c r="COK27" s="384"/>
      <c r="COL27" s="384"/>
      <c r="COM27" s="384"/>
      <c r="CON27" s="384"/>
      <c r="COO27" s="384"/>
      <c r="COP27" s="384"/>
      <c r="COQ27" s="384"/>
      <c r="COR27" s="384"/>
      <c r="COS27" s="384"/>
      <c r="COT27" s="384"/>
      <c r="COU27" s="384"/>
      <c r="COV27" s="384"/>
      <c r="COW27" s="384"/>
      <c r="COX27" s="384"/>
      <c r="COY27" s="384"/>
      <c r="COZ27" s="384"/>
      <c r="CPA27" s="384"/>
      <c r="CPB27" s="384"/>
      <c r="CPC27" s="384"/>
      <c r="CPD27" s="384"/>
      <c r="CPE27" s="384"/>
      <c r="CPF27" s="384"/>
      <c r="CPG27" s="384"/>
      <c r="CPH27" s="384"/>
      <c r="CPI27" s="384"/>
      <c r="CPJ27" s="384"/>
      <c r="CPK27" s="384"/>
      <c r="CPL27" s="384"/>
      <c r="CPM27" s="384"/>
      <c r="CPN27" s="384"/>
      <c r="CPO27" s="384"/>
      <c r="CPP27" s="384"/>
      <c r="CPQ27" s="384"/>
      <c r="CPR27" s="384"/>
      <c r="CPS27" s="384"/>
      <c r="CPT27" s="384"/>
      <c r="CPU27" s="384"/>
      <c r="CPV27" s="384"/>
      <c r="CPW27" s="384"/>
      <c r="CPX27" s="384"/>
      <c r="CPY27" s="384"/>
      <c r="CPZ27" s="384"/>
      <c r="CQA27" s="384"/>
      <c r="CQB27" s="384"/>
      <c r="CQC27" s="384"/>
      <c r="CQD27" s="384"/>
      <c r="CQE27" s="384"/>
      <c r="CQF27" s="384"/>
      <c r="CQG27" s="384"/>
      <c r="CQH27" s="384"/>
      <c r="CQI27" s="384"/>
      <c r="CQJ27" s="384"/>
      <c r="CQK27" s="384"/>
      <c r="CQL27" s="384"/>
      <c r="CQM27" s="384"/>
      <c r="CQN27" s="384"/>
      <c r="CQO27" s="384"/>
      <c r="CQP27" s="384"/>
      <c r="CQQ27" s="384"/>
      <c r="CQR27" s="384"/>
      <c r="CQS27" s="384"/>
      <c r="CQT27" s="384"/>
      <c r="CQU27" s="384"/>
      <c r="CQV27" s="384"/>
      <c r="CQW27" s="384"/>
      <c r="CQX27" s="384"/>
      <c r="CQY27" s="384"/>
      <c r="CQZ27" s="384"/>
      <c r="CRA27" s="384"/>
      <c r="CRB27" s="384"/>
      <c r="CRC27" s="384"/>
      <c r="CRD27" s="384"/>
      <c r="CRE27" s="384"/>
      <c r="CRF27" s="384"/>
      <c r="CRG27" s="384"/>
      <c r="CRH27" s="384"/>
      <c r="CRI27" s="384"/>
      <c r="CRJ27" s="384"/>
      <c r="CRK27" s="384"/>
      <c r="CRL27" s="384"/>
      <c r="CRM27" s="384"/>
      <c r="CRN27" s="384"/>
      <c r="CRO27" s="384"/>
      <c r="CRP27" s="384"/>
      <c r="CRQ27" s="384"/>
      <c r="CRR27" s="384"/>
      <c r="CRS27" s="384"/>
      <c r="CRT27" s="384"/>
      <c r="CRU27" s="384"/>
      <c r="CRV27" s="384"/>
      <c r="CRW27" s="384"/>
      <c r="CRX27" s="384"/>
      <c r="CRY27" s="384"/>
      <c r="CRZ27" s="384"/>
      <c r="CSA27" s="384"/>
      <c r="CSB27" s="384"/>
      <c r="CSC27" s="384"/>
      <c r="CSD27" s="384"/>
      <c r="CSE27" s="384"/>
      <c r="CSF27" s="384"/>
      <c r="CSG27" s="384"/>
      <c r="CSH27" s="384"/>
      <c r="CSI27" s="384"/>
      <c r="CSJ27" s="384"/>
      <c r="CSK27" s="384"/>
      <c r="CSL27" s="384"/>
      <c r="CSM27" s="384"/>
      <c r="CSN27" s="384"/>
      <c r="CSO27" s="384"/>
      <c r="CSP27" s="384"/>
      <c r="CSQ27" s="384"/>
      <c r="CSR27" s="384"/>
      <c r="CSS27" s="384"/>
      <c r="CST27" s="384"/>
      <c r="CSU27" s="384"/>
      <c r="CSV27" s="384"/>
      <c r="CSW27" s="384"/>
      <c r="CSX27" s="384"/>
      <c r="CSY27" s="384"/>
      <c r="CSZ27" s="384"/>
      <c r="CTA27" s="384"/>
      <c r="CTB27" s="384"/>
      <c r="CTC27" s="384"/>
      <c r="CTD27" s="384"/>
      <c r="CTE27" s="384"/>
      <c r="CTF27" s="384"/>
      <c r="CTG27" s="384"/>
      <c r="CTH27" s="384"/>
      <c r="CTI27" s="384"/>
      <c r="CTJ27" s="384"/>
      <c r="CTK27" s="384"/>
      <c r="CTL27" s="384"/>
      <c r="CTM27" s="384"/>
      <c r="CTN27" s="384"/>
      <c r="CTO27" s="384"/>
      <c r="CTP27" s="384"/>
      <c r="CTQ27" s="384"/>
      <c r="CTR27" s="384"/>
      <c r="CTS27" s="384"/>
      <c r="CTT27" s="384"/>
      <c r="CTU27" s="384"/>
      <c r="CTV27" s="384"/>
      <c r="CTW27" s="384"/>
      <c r="CTX27" s="384"/>
      <c r="CTY27" s="384"/>
      <c r="CTZ27" s="384"/>
      <c r="CUA27" s="384"/>
      <c r="CUB27" s="384"/>
      <c r="CUC27" s="384"/>
      <c r="CUD27" s="384"/>
      <c r="CUE27" s="384"/>
      <c r="CUF27" s="384"/>
      <c r="CUG27" s="384"/>
      <c r="CUH27" s="384"/>
      <c r="CUI27" s="384"/>
      <c r="CUJ27" s="384"/>
      <c r="CUK27" s="384"/>
      <c r="CUL27" s="384"/>
      <c r="CUM27" s="384"/>
      <c r="CUN27" s="384"/>
      <c r="CUO27" s="384"/>
      <c r="CUP27" s="384"/>
      <c r="CUQ27" s="384"/>
      <c r="CUR27" s="384"/>
      <c r="CUS27" s="384"/>
      <c r="CUT27" s="384"/>
      <c r="CUU27" s="384"/>
      <c r="CUV27" s="384"/>
      <c r="CUW27" s="384"/>
      <c r="CUX27" s="384"/>
      <c r="CUY27" s="384"/>
      <c r="CUZ27" s="384"/>
      <c r="CVA27" s="384"/>
      <c r="CVB27" s="384"/>
      <c r="CVC27" s="384"/>
      <c r="CVD27" s="384"/>
      <c r="CVE27" s="384"/>
      <c r="CVF27" s="384"/>
      <c r="CVG27" s="384"/>
      <c r="CVH27" s="384"/>
      <c r="CVI27" s="384"/>
      <c r="CVJ27" s="384"/>
      <c r="CVK27" s="384"/>
      <c r="CVL27" s="384"/>
      <c r="CVM27" s="384"/>
      <c r="CVN27" s="384"/>
      <c r="CVO27" s="384"/>
      <c r="CVP27" s="384"/>
      <c r="CVQ27" s="384"/>
      <c r="CVR27" s="384"/>
      <c r="CVS27" s="384"/>
      <c r="CVT27" s="384"/>
      <c r="CVU27" s="384"/>
      <c r="CVV27" s="384"/>
      <c r="CVW27" s="384"/>
      <c r="CVX27" s="384"/>
      <c r="CVY27" s="384"/>
      <c r="CVZ27" s="384"/>
      <c r="CWA27" s="384"/>
      <c r="CWB27" s="384"/>
      <c r="CWC27" s="384"/>
      <c r="CWD27" s="384"/>
      <c r="CWE27" s="384"/>
      <c r="CWF27" s="384"/>
      <c r="CWG27" s="384"/>
      <c r="CWH27" s="384"/>
      <c r="CWI27" s="384"/>
      <c r="CWJ27" s="384"/>
      <c r="CWK27" s="384"/>
      <c r="CWL27" s="384"/>
      <c r="CWM27" s="384"/>
      <c r="CWN27" s="384"/>
      <c r="CWO27" s="384"/>
      <c r="CWP27" s="384"/>
      <c r="CWQ27" s="384"/>
      <c r="CWR27" s="384"/>
      <c r="CWS27" s="384"/>
      <c r="CWT27" s="384"/>
      <c r="CWU27" s="384"/>
      <c r="CWV27" s="384"/>
      <c r="CWW27" s="384"/>
      <c r="CWX27" s="384"/>
      <c r="CWY27" s="384"/>
      <c r="CWZ27" s="384"/>
      <c r="CXA27" s="384"/>
      <c r="CXB27" s="384"/>
      <c r="CXC27" s="384"/>
      <c r="CXD27" s="384"/>
      <c r="CXE27" s="384"/>
      <c r="CXF27" s="384"/>
      <c r="CXG27" s="384"/>
      <c r="CXH27" s="384"/>
      <c r="CXI27" s="384"/>
      <c r="CXJ27" s="384"/>
      <c r="CXK27" s="384"/>
      <c r="CXL27" s="384"/>
      <c r="CXM27" s="384"/>
      <c r="CXN27" s="384"/>
      <c r="CXO27" s="384"/>
      <c r="CXP27" s="384"/>
      <c r="CXQ27" s="384"/>
      <c r="CXR27" s="384"/>
      <c r="CXS27" s="384"/>
      <c r="CXT27" s="384"/>
      <c r="CXU27" s="384"/>
      <c r="CXV27" s="384"/>
      <c r="CXW27" s="384"/>
      <c r="CXX27" s="384"/>
      <c r="CXY27" s="384"/>
      <c r="CXZ27" s="384"/>
      <c r="CYA27" s="384"/>
      <c r="CYB27" s="384"/>
      <c r="CYC27" s="384"/>
      <c r="CYD27" s="384"/>
      <c r="CYE27" s="384"/>
      <c r="CYF27" s="384"/>
      <c r="CYG27" s="384"/>
      <c r="CYH27" s="384"/>
      <c r="CYI27" s="384"/>
      <c r="CYJ27" s="384"/>
      <c r="CYK27" s="384"/>
      <c r="CYL27" s="384"/>
      <c r="CYM27" s="384"/>
      <c r="CYN27" s="384"/>
      <c r="CYO27" s="384"/>
      <c r="CYP27" s="384"/>
      <c r="CYQ27" s="384"/>
      <c r="CYR27" s="384"/>
      <c r="CYS27" s="384"/>
      <c r="CYT27" s="384"/>
      <c r="CYU27" s="384"/>
      <c r="CYV27" s="384"/>
      <c r="CYW27" s="384"/>
      <c r="CYX27" s="384"/>
      <c r="CYY27" s="384"/>
      <c r="CYZ27" s="384"/>
      <c r="CZA27" s="384"/>
      <c r="CZB27" s="384"/>
      <c r="CZC27" s="384"/>
      <c r="CZD27" s="384"/>
      <c r="CZE27" s="384"/>
      <c r="CZF27" s="384"/>
      <c r="CZG27" s="384"/>
      <c r="CZH27" s="384"/>
      <c r="CZI27" s="384"/>
      <c r="CZJ27" s="384"/>
      <c r="CZK27" s="384"/>
      <c r="CZL27" s="384"/>
      <c r="CZM27" s="384"/>
      <c r="CZN27" s="384"/>
      <c r="CZO27" s="384"/>
      <c r="CZP27" s="384"/>
      <c r="CZQ27" s="384"/>
      <c r="CZR27" s="384"/>
      <c r="CZS27" s="384"/>
      <c r="CZT27" s="384"/>
      <c r="CZU27" s="384"/>
      <c r="CZV27" s="384"/>
      <c r="CZW27" s="384"/>
      <c r="CZX27" s="384"/>
      <c r="CZY27" s="384"/>
      <c r="CZZ27" s="384"/>
      <c r="DAA27" s="384"/>
      <c r="DAB27" s="384"/>
      <c r="DAC27" s="384"/>
      <c r="DAD27" s="384"/>
      <c r="DAE27" s="384"/>
      <c r="DAF27" s="384"/>
      <c r="DAG27" s="384"/>
      <c r="DAH27" s="384"/>
      <c r="DAI27" s="384"/>
      <c r="DAJ27" s="384"/>
      <c r="DAK27" s="384"/>
      <c r="DAL27" s="384"/>
      <c r="DAM27" s="384"/>
      <c r="DAN27" s="384"/>
      <c r="DAO27" s="384"/>
      <c r="DAP27" s="384"/>
      <c r="DAQ27" s="384"/>
      <c r="DAR27" s="384"/>
      <c r="DAS27" s="384"/>
      <c r="DAT27" s="384"/>
      <c r="DAU27" s="384"/>
      <c r="DAV27" s="384"/>
      <c r="DAW27" s="384"/>
      <c r="DAX27" s="384"/>
      <c r="DAY27" s="384"/>
      <c r="DAZ27" s="384"/>
      <c r="DBA27" s="384"/>
      <c r="DBB27" s="384"/>
      <c r="DBC27" s="384"/>
      <c r="DBD27" s="384"/>
      <c r="DBE27" s="384"/>
      <c r="DBF27" s="384"/>
      <c r="DBG27" s="384"/>
      <c r="DBH27" s="384"/>
      <c r="DBI27" s="384"/>
      <c r="DBJ27" s="384"/>
      <c r="DBK27" s="384"/>
      <c r="DBL27" s="384"/>
      <c r="DBM27" s="384"/>
      <c r="DBN27" s="384"/>
      <c r="DBO27" s="384"/>
      <c r="DBP27" s="384"/>
      <c r="DBQ27" s="384"/>
      <c r="DBR27" s="384"/>
      <c r="DBS27" s="384"/>
      <c r="DBT27" s="384"/>
      <c r="DBU27" s="384"/>
      <c r="DBV27" s="384"/>
      <c r="DBW27" s="384"/>
      <c r="DBX27" s="384"/>
      <c r="DBY27" s="384"/>
      <c r="DBZ27" s="384"/>
      <c r="DCA27" s="384"/>
      <c r="DCB27" s="384"/>
      <c r="DCC27" s="384"/>
      <c r="DCD27" s="384"/>
      <c r="DCE27" s="384"/>
      <c r="DCF27" s="384"/>
      <c r="DCG27" s="384"/>
      <c r="DCH27" s="384"/>
      <c r="DCI27" s="384"/>
      <c r="DCJ27" s="384"/>
      <c r="DCK27" s="384"/>
      <c r="DCL27" s="384"/>
      <c r="DCM27" s="384"/>
      <c r="DCN27" s="384"/>
      <c r="DCO27" s="384"/>
      <c r="DCP27" s="384"/>
      <c r="DCQ27" s="384"/>
      <c r="DCR27" s="384"/>
      <c r="DCS27" s="384"/>
      <c r="DCT27" s="384"/>
      <c r="DCU27" s="384"/>
      <c r="DCV27" s="384"/>
      <c r="DCW27" s="384"/>
      <c r="DCX27" s="384"/>
      <c r="DCY27" s="384"/>
      <c r="DCZ27" s="384"/>
      <c r="DDA27" s="384"/>
      <c r="DDB27" s="384"/>
      <c r="DDC27" s="384"/>
      <c r="DDD27" s="384"/>
      <c r="DDE27" s="384"/>
      <c r="DDF27" s="384"/>
      <c r="DDG27" s="384"/>
      <c r="DDH27" s="384"/>
      <c r="DDI27" s="384"/>
      <c r="DDJ27" s="384"/>
      <c r="DDK27" s="384"/>
      <c r="DDL27" s="384"/>
      <c r="DDM27" s="384"/>
      <c r="DDN27" s="384"/>
      <c r="DDO27" s="384"/>
      <c r="DDP27" s="384"/>
      <c r="DDQ27" s="384"/>
      <c r="DDR27" s="384"/>
      <c r="DDS27" s="384"/>
      <c r="DDT27" s="384"/>
      <c r="DDU27" s="384"/>
      <c r="DDV27" s="384"/>
      <c r="DDW27" s="384"/>
      <c r="DDX27" s="384"/>
      <c r="DDY27" s="384"/>
      <c r="DDZ27" s="384"/>
      <c r="DEA27" s="384"/>
      <c r="DEB27" s="384"/>
      <c r="DEC27" s="384"/>
      <c r="DED27" s="384"/>
      <c r="DEE27" s="384"/>
      <c r="DEF27" s="384"/>
      <c r="DEG27" s="384"/>
      <c r="DEH27" s="384"/>
      <c r="DEI27" s="384"/>
      <c r="DEJ27" s="384"/>
      <c r="DEK27" s="384"/>
      <c r="DEL27" s="384"/>
      <c r="DEM27" s="384"/>
      <c r="DEN27" s="384"/>
      <c r="DEO27" s="384"/>
      <c r="DEP27" s="384"/>
      <c r="DEQ27" s="384"/>
      <c r="DER27" s="384"/>
      <c r="DES27" s="384"/>
      <c r="DET27" s="384"/>
      <c r="DEU27" s="384"/>
      <c r="DEV27" s="384"/>
      <c r="DEW27" s="384"/>
      <c r="DEX27" s="384"/>
      <c r="DEY27" s="384"/>
      <c r="DEZ27" s="384"/>
      <c r="DFA27" s="384"/>
      <c r="DFB27" s="384"/>
      <c r="DFC27" s="384"/>
      <c r="DFD27" s="384"/>
      <c r="DFE27" s="384"/>
      <c r="DFF27" s="384"/>
      <c r="DFG27" s="384"/>
      <c r="DFH27" s="384"/>
      <c r="DFI27" s="384"/>
      <c r="DFJ27" s="384"/>
      <c r="DFK27" s="384"/>
      <c r="DFL27" s="384"/>
      <c r="DFM27" s="384"/>
      <c r="DFN27" s="384"/>
      <c r="DFO27" s="384"/>
      <c r="DFP27" s="384"/>
      <c r="DFQ27" s="384"/>
      <c r="DFR27" s="384"/>
      <c r="DFS27" s="384"/>
      <c r="DFT27" s="384"/>
      <c r="DFU27" s="384"/>
      <c r="DFV27" s="384"/>
      <c r="DFW27" s="384"/>
      <c r="DFX27" s="384"/>
      <c r="DFY27" s="384"/>
      <c r="DFZ27" s="384"/>
      <c r="DGA27" s="384"/>
      <c r="DGB27" s="384"/>
      <c r="DGC27" s="384"/>
      <c r="DGD27" s="384"/>
      <c r="DGE27" s="384"/>
      <c r="DGF27" s="384"/>
      <c r="DGG27" s="384"/>
      <c r="DGH27" s="384"/>
      <c r="DGI27" s="384"/>
      <c r="DGJ27" s="384"/>
      <c r="DGK27" s="384"/>
      <c r="DGL27" s="384"/>
      <c r="DGM27" s="384"/>
      <c r="DGN27" s="384"/>
      <c r="DGO27" s="384"/>
      <c r="DGP27" s="384"/>
      <c r="DGQ27" s="384"/>
      <c r="DGR27" s="384"/>
      <c r="DGS27" s="384"/>
      <c r="DGT27" s="384"/>
      <c r="DGU27" s="384"/>
      <c r="DGV27" s="384"/>
      <c r="DGW27" s="384"/>
      <c r="DGX27" s="384"/>
      <c r="DGY27" s="384"/>
      <c r="DGZ27" s="384"/>
      <c r="DHA27" s="384"/>
      <c r="DHB27" s="384"/>
      <c r="DHC27" s="384"/>
      <c r="DHD27" s="384"/>
      <c r="DHE27" s="384"/>
      <c r="DHF27" s="384"/>
      <c r="DHG27" s="384"/>
      <c r="DHH27" s="384"/>
      <c r="DHI27" s="384"/>
      <c r="DHJ27" s="384"/>
      <c r="DHK27" s="384"/>
      <c r="DHL27" s="384"/>
      <c r="DHM27" s="384"/>
      <c r="DHN27" s="384"/>
      <c r="DHO27" s="384"/>
      <c r="DHP27" s="384"/>
      <c r="DHQ27" s="384"/>
      <c r="DHR27" s="384"/>
      <c r="DHS27" s="384"/>
      <c r="DHT27" s="384"/>
      <c r="DHU27" s="384"/>
      <c r="DHV27" s="384"/>
      <c r="DHW27" s="384"/>
      <c r="DHX27" s="384"/>
      <c r="DHY27" s="384"/>
      <c r="DHZ27" s="384"/>
      <c r="DIA27" s="384"/>
      <c r="DIB27" s="384"/>
      <c r="DIC27" s="384"/>
      <c r="DID27" s="384"/>
      <c r="DIE27" s="384"/>
      <c r="DIF27" s="384"/>
      <c r="DIG27" s="384"/>
      <c r="DIH27" s="384"/>
      <c r="DII27" s="384"/>
      <c r="DIJ27" s="384"/>
      <c r="DIK27" s="384"/>
      <c r="DIL27" s="384"/>
      <c r="DIM27" s="384"/>
      <c r="DIN27" s="384"/>
      <c r="DIO27" s="384"/>
      <c r="DIP27" s="384"/>
      <c r="DIQ27" s="384"/>
      <c r="DIR27" s="384"/>
      <c r="DIS27" s="384"/>
      <c r="DIT27" s="384"/>
      <c r="DIU27" s="384"/>
      <c r="DIV27" s="384"/>
      <c r="DIW27" s="384"/>
      <c r="DIX27" s="384"/>
      <c r="DIY27" s="384"/>
      <c r="DIZ27" s="384"/>
      <c r="DJA27" s="384"/>
      <c r="DJB27" s="384"/>
      <c r="DJC27" s="384"/>
      <c r="DJD27" s="384"/>
      <c r="DJE27" s="384"/>
      <c r="DJF27" s="384"/>
      <c r="DJG27" s="384"/>
      <c r="DJH27" s="384"/>
      <c r="DJI27" s="384"/>
      <c r="DJJ27" s="384"/>
      <c r="DJK27" s="384"/>
      <c r="DJL27" s="384"/>
      <c r="DJM27" s="384"/>
      <c r="DJN27" s="384"/>
      <c r="DJO27" s="384"/>
      <c r="DJP27" s="384"/>
      <c r="DJQ27" s="384"/>
      <c r="DJR27" s="384"/>
      <c r="DJS27" s="384"/>
      <c r="DJT27" s="384"/>
      <c r="DJU27" s="384"/>
      <c r="DJV27" s="384"/>
      <c r="DJW27" s="384"/>
      <c r="DJX27" s="384"/>
      <c r="DJY27" s="384"/>
      <c r="DJZ27" s="384"/>
      <c r="DKA27" s="384"/>
      <c r="DKB27" s="384"/>
      <c r="DKC27" s="384"/>
      <c r="DKD27" s="384"/>
      <c r="DKE27" s="384"/>
      <c r="DKF27" s="384"/>
      <c r="DKG27" s="384"/>
      <c r="DKH27" s="384"/>
      <c r="DKI27" s="384"/>
      <c r="DKJ27" s="384"/>
      <c r="DKK27" s="384"/>
      <c r="DKL27" s="384"/>
      <c r="DKM27" s="384"/>
      <c r="DKN27" s="384"/>
      <c r="DKO27" s="384"/>
      <c r="DKP27" s="384"/>
      <c r="DKQ27" s="384"/>
      <c r="DKR27" s="384"/>
      <c r="DKS27" s="384"/>
      <c r="DKT27" s="384"/>
      <c r="DKU27" s="384"/>
      <c r="DKV27" s="384"/>
      <c r="DKW27" s="384"/>
      <c r="DKX27" s="384"/>
      <c r="DKY27" s="384"/>
      <c r="DKZ27" s="384"/>
      <c r="DLA27" s="384"/>
      <c r="DLB27" s="384"/>
      <c r="DLC27" s="384"/>
      <c r="DLD27" s="384"/>
      <c r="DLE27" s="384"/>
      <c r="DLF27" s="384"/>
      <c r="DLG27" s="384"/>
      <c r="DLH27" s="384"/>
      <c r="DLI27" s="384"/>
      <c r="DLJ27" s="384"/>
      <c r="DLK27" s="384"/>
      <c r="DLL27" s="384"/>
      <c r="DLM27" s="384"/>
      <c r="DLN27" s="384"/>
      <c r="DLO27" s="384"/>
      <c r="DLP27" s="384"/>
      <c r="DLQ27" s="384"/>
      <c r="DLR27" s="384"/>
      <c r="DLS27" s="384"/>
      <c r="DLT27" s="384"/>
      <c r="DLU27" s="384"/>
      <c r="DLV27" s="384"/>
      <c r="DLW27" s="384"/>
      <c r="DLX27" s="384"/>
      <c r="DLY27" s="384"/>
      <c r="DLZ27" s="384"/>
      <c r="DMA27" s="384"/>
      <c r="DMB27" s="384"/>
      <c r="DMC27" s="384"/>
      <c r="DMD27" s="384"/>
      <c r="DME27" s="384"/>
      <c r="DMF27" s="384"/>
      <c r="DMG27" s="384"/>
      <c r="DMH27" s="384"/>
      <c r="DMI27" s="384"/>
      <c r="DMJ27" s="384"/>
      <c r="DMK27" s="384"/>
      <c r="DML27" s="384"/>
      <c r="DMM27" s="384"/>
      <c r="DMN27" s="384"/>
      <c r="DMO27" s="384"/>
      <c r="DMP27" s="384"/>
      <c r="DMQ27" s="384"/>
      <c r="DMR27" s="384"/>
      <c r="DMS27" s="384"/>
      <c r="DMT27" s="384"/>
      <c r="DMU27" s="384"/>
      <c r="DMV27" s="384"/>
      <c r="DMW27" s="384"/>
      <c r="DMX27" s="384"/>
      <c r="DMY27" s="384"/>
      <c r="DMZ27" s="384"/>
      <c r="DNA27" s="384"/>
      <c r="DNB27" s="384"/>
      <c r="DNC27" s="384"/>
      <c r="DND27" s="384"/>
      <c r="DNE27" s="384"/>
      <c r="DNF27" s="384"/>
      <c r="DNG27" s="384"/>
      <c r="DNH27" s="384"/>
      <c r="DNI27" s="384"/>
      <c r="DNJ27" s="384"/>
      <c r="DNK27" s="384"/>
      <c r="DNL27" s="384"/>
      <c r="DNM27" s="384"/>
      <c r="DNN27" s="384"/>
      <c r="DNO27" s="384"/>
      <c r="DNP27" s="384"/>
      <c r="DNQ27" s="384"/>
      <c r="DNR27" s="384"/>
      <c r="DNS27" s="384"/>
      <c r="DNT27" s="384"/>
      <c r="DNU27" s="384"/>
      <c r="DNV27" s="384"/>
      <c r="DNW27" s="384"/>
      <c r="DNX27" s="384"/>
      <c r="DNY27" s="384"/>
      <c r="DNZ27" s="384"/>
      <c r="DOA27" s="384"/>
      <c r="DOB27" s="384"/>
      <c r="DOC27" s="384"/>
      <c r="DOD27" s="384"/>
      <c r="DOE27" s="384"/>
      <c r="DOF27" s="384"/>
      <c r="DOG27" s="384"/>
      <c r="DOH27" s="384"/>
      <c r="DOI27" s="384"/>
      <c r="DOJ27" s="384"/>
      <c r="DOK27" s="384"/>
      <c r="DOL27" s="384"/>
      <c r="DOM27" s="384"/>
      <c r="DON27" s="384"/>
      <c r="DOO27" s="384"/>
      <c r="DOP27" s="384"/>
      <c r="DOQ27" s="384"/>
      <c r="DOR27" s="384"/>
      <c r="DOS27" s="384"/>
      <c r="DOT27" s="384"/>
      <c r="DOU27" s="384"/>
      <c r="DOV27" s="384"/>
      <c r="DOW27" s="384"/>
      <c r="DOX27" s="384"/>
      <c r="DOY27" s="384"/>
      <c r="DOZ27" s="384"/>
      <c r="DPA27" s="384"/>
      <c r="DPB27" s="384"/>
      <c r="DPC27" s="384"/>
      <c r="DPD27" s="384"/>
      <c r="DPE27" s="384"/>
      <c r="DPF27" s="384"/>
      <c r="DPG27" s="384"/>
      <c r="DPH27" s="384"/>
      <c r="DPI27" s="384"/>
      <c r="DPJ27" s="384"/>
      <c r="DPK27" s="384"/>
      <c r="DPL27" s="384"/>
      <c r="DPM27" s="384"/>
      <c r="DPN27" s="384"/>
      <c r="DPO27" s="384"/>
      <c r="DPP27" s="384"/>
      <c r="DPQ27" s="384"/>
      <c r="DPR27" s="384"/>
      <c r="DPS27" s="384"/>
      <c r="DPT27" s="384"/>
      <c r="DPU27" s="384"/>
      <c r="DPV27" s="384"/>
      <c r="DPW27" s="384"/>
      <c r="DPX27" s="384"/>
      <c r="DPY27" s="384"/>
      <c r="DPZ27" s="384"/>
      <c r="DQA27" s="384"/>
      <c r="DQB27" s="384"/>
      <c r="DQC27" s="384"/>
      <c r="DQD27" s="384"/>
      <c r="DQE27" s="384"/>
      <c r="DQF27" s="384"/>
      <c r="DQG27" s="384"/>
      <c r="DQH27" s="384"/>
      <c r="DQI27" s="384"/>
      <c r="DQJ27" s="384"/>
      <c r="DQK27" s="384"/>
      <c r="DQL27" s="384"/>
      <c r="DQM27" s="384"/>
      <c r="DQN27" s="384"/>
      <c r="DQO27" s="384"/>
      <c r="DQP27" s="384"/>
      <c r="DQQ27" s="384"/>
      <c r="DQR27" s="384"/>
      <c r="DQS27" s="384"/>
      <c r="DQT27" s="384"/>
      <c r="DQU27" s="384"/>
      <c r="DQV27" s="384"/>
      <c r="DQW27" s="384"/>
      <c r="DQX27" s="384"/>
      <c r="DQY27" s="384"/>
      <c r="DQZ27" s="384"/>
      <c r="DRA27" s="384"/>
      <c r="DRB27" s="384"/>
      <c r="DRC27" s="384"/>
      <c r="DRD27" s="384"/>
      <c r="DRE27" s="384"/>
      <c r="DRF27" s="384"/>
      <c r="DRG27" s="384"/>
      <c r="DRH27" s="384"/>
      <c r="DRI27" s="384"/>
      <c r="DRJ27" s="384"/>
      <c r="DRK27" s="384"/>
      <c r="DRL27" s="384"/>
      <c r="DRM27" s="384"/>
      <c r="DRN27" s="384"/>
      <c r="DRO27" s="384"/>
      <c r="DRP27" s="384"/>
      <c r="DRQ27" s="384"/>
      <c r="DRR27" s="384"/>
      <c r="DRS27" s="384"/>
      <c r="DRT27" s="384"/>
      <c r="DRU27" s="384"/>
      <c r="DRV27" s="384"/>
      <c r="DRW27" s="384"/>
      <c r="DRX27" s="384"/>
      <c r="DRY27" s="384"/>
      <c r="DRZ27" s="384"/>
      <c r="DSA27" s="384"/>
      <c r="DSB27" s="384"/>
      <c r="DSC27" s="384"/>
      <c r="DSD27" s="384"/>
      <c r="DSE27" s="384"/>
      <c r="DSF27" s="384"/>
      <c r="DSG27" s="384"/>
      <c r="DSH27" s="384"/>
      <c r="DSI27" s="384"/>
      <c r="DSJ27" s="384"/>
      <c r="DSK27" s="384"/>
      <c r="DSL27" s="384"/>
      <c r="DSM27" s="384"/>
      <c r="DSN27" s="384"/>
      <c r="DSO27" s="384"/>
      <c r="DSP27" s="384"/>
      <c r="DSQ27" s="384"/>
      <c r="DSR27" s="384"/>
      <c r="DSS27" s="384"/>
      <c r="DST27" s="384"/>
      <c r="DSU27" s="384"/>
      <c r="DSV27" s="384"/>
      <c r="DSW27" s="384"/>
      <c r="DSX27" s="384"/>
      <c r="DSY27" s="384"/>
      <c r="DSZ27" s="384"/>
      <c r="DTA27" s="384"/>
      <c r="DTB27" s="384"/>
      <c r="DTC27" s="384"/>
      <c r="DTD27" s="384"/>
      <c r="DTE27" s="384"/>
      <c r="DTF27" s="384"/>
      <c r="DTG27" s="384"/>
      <c r="DTH27" s="384"/>
      <c r="DTI27" s="384"/>
      <c r="DTJ27" s="384"/>
      <c r="DTK27" s="384"/>
      <c r="DTL27" s="384"/>
      <c r="DTM27" s="384"/>
      <c r="DTN27" s="384"/>
      <c r="DTO27" s="384"/>
      <c r="DTP27" s="384"/>
      <c r="DTQ27" s="384"/>
      <c r="DTR27" s="384"/>
      <c r="DTS27" s="384"/>
      <c r="DTT27" s="384"/>
      <c r="DTU27" s="384"/>
      <c r="DTV27" s="384"/>
      <c r="DTW27" s="384"/>
      <c r="DTX27" s="384"/>
      <c r="DTY27" s="384"/>
      <c r="DTZ27" s="384"/>
      <c r="DUA27" s="384"/>
      <c r="DUB27" s="384"/>
      <c r="DUC27" s="384"/>
      <c r="DUD27" s="384"/>
      <c r="DUE27" s="384"/>
      <c r="DUF27" s="384"/>
      <c r="DUG27" s="384"/>
      <c r="DUH27" s="384"/>
      <c r="DUI27" s="384"/>
      <c r="DUJ27" s="384"/>
      <c r="DUK27" s="384"/>
      <c r="DUL27" s="384"/>
      <c r="DUM27" s="384"/>
      <c r="DUN27" s="384"/>
      <c r="DUO27" s="384"/>
      <c r="DUP27" s="384"/>
      <c r="DUQ27" s="384"/>
      <c r="DUR27" s="384"/>
      <c r="DUS27" s="384"/>
      <c r="DUT27" s="384"/>
      <c r="DUU27" s="384"/>
      <c r="DUV27" s="384"/>
      <c r="DUW27" s="384"/>
      <c r="DUX27" s="384"/>
      <c r="DUY27" s="384"/>
      <c r="DUZ27" s="384"/>
      <c r="DVA27" s="384"/>
      <c r="DVB27" s="384"/>
      <c r="DVC27" s="384"/>
      <c r="DVD27" s="384"/>
      <c r="DVE27" s="384"/>
      <c r="DVF27" s="384"/>
      <c r="DVG27" s="384"/>
      <c r="DVH27" s="384"/>
      <c r="DVI27" s="384"/>
      <c r="DVJ27" s="384"/>
      <c r="DVK27" s="384"/>
      <c r="DVL27" s="384"/>
      <c r="DVM27" s="384"/>
      <c r="DVN27" s="384"/>
      <c r="DVO27" s="384"/>
      <c r="DVP27" s="384"/>
      <c r="DVQ27" s="384"/>
      <c r="DVR27" s="384"/>
      <c r="DVS27" s="384"/>
      <c r="DVT27" s="384"/>
      <c r="DVU27" s="384"/>
      <c r="DVV27" s="384"/>
      <c r="DVW27" s="384"/>
      <c r="DVX27" s="384"/>
      <c r="DVY27" s="384"/>
      <c r="DVZ27" s="384"/>
      <c r="DWA27" s="384"/>
      <c r="DWB27" s="384"/>
      <c r="DWC27" s="384"/>
      <c r="DWD27" s="384"/>
      <c r="DWE27" s="384"/>
      <c r="DWF27" s="384"/>
      <c r="DWG27" s="384"/>
      <c r="DWH27" s="384"/>
      <c r="DWI27" s="384"/>
      <c r="DWJ27" s="384"/>
      <c r="DWK27" s="384"/>
      <c r="DWL27" s="384"/>
      <c r="DWM27" s="384"/>
      <c r="DWN27" s="384"/>
      <c r="DWO27" s="384"/>
      <c r="DWP27" s="384"/>
      <c r="DWQ27" s="384"/>
      <c r="DWR27" s="384"/>
      <c r="DWS27" s="384"/>
      <c r="DWT27" s="384"/>
      <c r="DWU27" s="384"/>
      <c r="DWV27" s="384"/>
      <c r="DWW27" s="384"/>
      <c r="DWX27" s="384"/>
      <c r="DWY27" s="384"/>
      <c r="DWZ27" s="384"/>
      <c r="DXA27" s="384"/>
      <c r="DXB27" s="384"/>
      <c r="DXC27" s="384"/>
      <c r="DXD27" s="384"/>
      <c r="DXE27" s="384"/>
      <c r="DXF27" s="384"/>
      <c r="DXG27" s="384"/>
      <c r="DXH27" s="384"/>
      <c r="DXI27" s="384"/>
      <c r="DXJ27" s="384"/>
      <c r="DXK27" s="384"/>
      <c r="DXL27" s="384"/>
      <c r="DXM27" s="384"/>
      <c r="DXN27" s="384"/>
      <c r="DXO27" s="384"/>
      <c r="DXP27" s="384"/>
      <c r="DXQ27" s="384"/>
      <c r="DXR27" s="384"/>
      <c r="DXS27" s="384"/>
      <c r="DXT27" s="384"/>
      <c r="DXU27" s="384"/>
      <c r="DXV27" s="384"/>
      <c r="DXW27" s="384"/>
      <c r="DXX27" s="384"/>
      <c r="DXY27" s="384"/>
      <c r="DXZ27" s="384"/>
      <c r="DYA27" s="384"/>
      <c r="DYB27" s="384"/>
      <c r="DYC27" s="384"/>
      <c r="DYD27" s="384"/>
      <c r="DYE27" s="384"/>
      <c r="DYF27" s="384"/>
      <c r="DYG27" s="384"/>
      <c r="DYH27" s="384"/>
      <c r="DYI27" s="384"/>
      <c r="DYJ27" s="384"/>
      <c r="DYK27" s="384"/>
      <c r="DYL27" s="384"/>
      <c r="DYM27" s="384"/>
      <c r="DYN27" s="384"/>
      <c r="DYO27" s="384"/>
      <c r="DYP27" s="384"/>
      <c r="DYQ27" s="384"/>
      <c r="DYR27" s="384"/>
      <c r="DYS27" s="384"/>
      <c r="DYT27" s="384"/>
      <c r="DYU27" s="384"/>
      <c r="DYV27" s="384"/>
      <c r="DYW27" s="384"/>
      <c r="DYX27" s="384"/>
      <c r="DYY27" s="384"/>
      <c r="DYZ27" s="384"/>
      <c r="DZA27" s="384"/>
      <c r="DZB27" s="384"/>
      <c r="DZC27" s="384"/>
      <c r="DZD27" s="384"/>
      <c r="DZE27" s="384"/>
      <c r="DZF27" s="384"/>
      <c r="DZG27" s="384"/>
      <c r="DZH27" s="384"/>
      <c r="DZI27" s="384"/>
      <c r="DZJ27" s="384"/>
      <c r="DZK27" s="384"/>
      <c r="DZL27" s="384"/>
      <c r="DZM27" s="384"/>
      <c r="DZN27" s="384"/>
      <c r="DZO27" s="384"/>
      <c r="DZP27" s="384"/>
      <c r="DZQ27" s="384"/>
      <c r="DZR27" s="384"/>
      <c r="DZS27" s="384"/>
      <c r="DZT27" s="384"/>
      <c r="DZU27" s="384"/>
      <c r="DZV27" s="384"/>
      <c r="DZW27" s="384"/>
      <c r="DZX27" s="384"/>
      <c r="DZY27" s="384"/>
      <c r="DZZ27" s="384"/>
      <c r="EAA27" s="384"/>
      <c r="EAB27" s="384"/>
      <c r="EAC27" s="384"/>
      <c r="EAD27" s="384"/>
      <c r="EAE27" s="384"/>
      <c r="EAF27" s="384"/>
      <c r="EAG27" s="384"/>
      <c r="EAH27" s="384"/>
      <c r="EAI27" s="384"/>
      <c r="EAJ27" s="384"/>
      <c r="EAK27" s="384"/>
      <c r="EAL27" s="384"/>
      <c r="EAM27" s="384"/>
      <c r="EAN27" s="384"/>
      <c r="EAO27" s="384"/>
      <c r="EAP27" s="384"/>
      <c r="EAQ27" s="384"/>
      <c r="EAR27" s="384"/>
      <c r="EAS27" s="384"/>
      <c r="EAT27" s="384"/>
      <c r="EAU27" s="384"/>
      <c r="EAV27" s="384"/>
      <c r="EAW27" s="384"/>
      <c r="EAX27" s="384"/>
      <c r="EAY27" s="384"/>
      <c r="EAZ27" s="384"/>
      <c r="EBA27" s="384"/>
      <c r="EBB27" s="384"/>
      <c r="EBC27" s="384"/>
      <c r="EBD27" s="384"/>
      <c r="EBE27" s="384"/>
      <c r="EBF27" s="384"/>
      <c r="EBG27" s="384"/>
      <c r="EBH27" s="384"/>
      <c r="EBI27" s="384"/>
      <c r="EBJ27" s="384"/>
      <c r="EBK27" s="384"/>
      <c r="EBL27" s="384"/>
      <c r="EBM27" s="384"/>
      <c r="EBN27" s="384"/>
      <c r="EBO27" s="384"/>
      <c r="EBP27" s="384"/>
      <c r="EBQ27" s="384"/>
      <c r="EBR27" s="384"/>
      <c r="EBS27" s="384"/>
      <c r="EBT27" s="384"/>
      <c r="EBU27" s="384"/>
      <c r="EBV27" s="384"/>
      <c r="EBW27" s="384"/>
      <c r="EBX27" s="384"/>
      <c r="EBY27" s="384"/>
      <c r="EBZ27" s="384"/>
      <c r="ECA27" s="384"/>
      <c r="ECB27" s="384"/>
      <c r="ECC27" s="384"/>
      <c r="ECD27" s="384"/>
      <c r="ECE27" s="384"/>
      <c r="ECF27" s="384"/>
      <c r="ECG27" s="384"/>
      <c r="ECH27" s="384"/>
      <c r="ECI27" s="384"/>
      <c r="ECJ27" s="384"/>
      <c r="ECK27" s="384"/>
      <c r="ECL27" s="384"/>
      <c r="ECM27" s="384"/>
      <c r="ECN27" s="384"/>
      <c r="ECO27" s="384"/>
      <c r="ECP27" s="384"/>
      <c r="ECQ27" s="384"/>
      <c r="ECR27" s="384"/>
      <c r="ECS27" s="384"/>
      <c r="ECT27" s="384"/>
      <c r="ECU27" s="384"/>
      <c r="ECV27" s="384"/>
      <c r="ECW27" s="384"/>
      <c r="ECX27" s="384"/>
      <c r="ECY27" s="384"/>
      <c r="ECZ27" s="384"/>
      <c r="EDA27" s="384"/>
      <c r="EDB27" s="384"/>
      <c r="EDC27" s="384"/>
      <c r="EDD27" s="384"/>
      <c r="EDE27" s="384"/>
      <c r="EDF27" s="384"/>
      <c r="EDG27" s="384"/>
      <c r="EDH27" s="384"/>
      <c r="EDI27" s="384"/>
      <c r="EDJ27" s="384"/>
      <c r="EDK27" s="384"/>
      <c r="EDL27" s="384"/>
      <c r="EDM27" s="384"/>
      <c r="EDN27" s="384"/>
      <c r="EDO27" s="384"/>
      <c r="EDP27" s="384"/>
      <c r="EDQ27" s="384"/>
      <c r="EDR27" s="384"/>
      <c r="EDS27" s="384"/>
      <c r="EDT27" s="384"/>
      <c r="EDU27" s="384"/>
      <c r="EDV27" s="384"/>
      <c r="EDW27" s="384"/>
      <c r="EDX27" s="384"/>
      <c r="EDY27" s="384"/>
      <c r="EDZ27" s="384"/>
      <c r="EEA27" s="384"/>
      <c r="EEB27" s="384"/>
      <c r="EEC27" s="384"/>
      <c r="EED27" s="384"/>
      <c r="EEE27" s="384"/>
      <c r="EEF27" s="384"/>
      <c r="EEG27" s="384"/>
      <c r="EEH27" s="384"/>
      <c r="EEI27" s="384"/>
      <c r="EEJ27" s="384"/>
      <c r="EEK27" s="384"/>
      <c r="EEL27" s="384"/>
      <c r="EEM27" s="384"/>
      <c r="EEN27" s="384"/>
      <c r="EEO27" s="384"/>
      <c r="EEP27" s="384"/>
      <c r="EEQ27" s="384"/>
      <c r="EER27" s="384"/>
      <c r="EES27" s="384"/>
      <c r="EET27" s="384"/>
      <c r="EEU27" s="384"/>
      <c r="EEV27" s="384"/>
      <c r="EEW27" s="384"/>
      <c r="EEX27" s="384"/>
      <c r="EEY27" s="384"/>
      <c r="EEZ27" s="384"/>
      <c r="EFA27" s="384"/>
      <c r="EFB27" s="384"/>
      <c r="EFC27" s="384"/>
      <c r="EFD27" s="384"/>
      <c r="EFE27" s="384"/>
      <c r="EFF27" s="384"/>
      <c r="EFG27" s="384"/>
      <c r="EFH27" s="384"/>
      <c r="EFI27" s="384"/>
      <c r="EFJ27" s="384"/>
      <c r="EFK27" s="384"/>
      <c r="EFL27" s="384"/>
      <c r="EFM27" s="384"/>
      <c r="EFN27" s="384"/>
      <c r="EFO27" s="384"/>
      <c r="EFP27" s="384"/>
      <c r="EFQ27" s="384"/>
      <c r="EFR27" s="384"/>
      <c r="EFS27" s="384"/>
      <c r="EFT27" s="384"/>
      <c r="EFU27" s="384"/>
      <c r="EFV27" s="384"/>
      <c r="EFW27" s="384"/>
      <c r="EFX27" s="384"/>
      <c r="EFY27" s="384"/>
      <c r="EFZ27" s="384"/>
      <c r="EGA27" s="384"/>
      <c r="EGB27" s="384"/>
      <c r="EGC27" s="384"/>
      <c r="EGD27" s="384"/>
      <c r="EGE27" s="384"/>
      <c r="EGF27" s="384"/>
      <c r="EGG27" s="384"/>
      <c r="EGH27" s="384"/>
      <c r="EGI27" s="384"/>
      <c r="EGJ27" s="384"/>
      <c r="EGK27" s="384"/>
      <c r="EGL27" s="384"/>
      <c r="EGM27" s="384"/>
      <c r="EGN27" s="384"/>
      <c r="EGO27" s="384"/>
      <c r="EGP27" s="384"/>
      <c r="EGQ27" s="384"/>
      <c r="EGR27" s="384"/>
      <c r="EGS27" s="384"/>
      <c r="EGT27" s="384"/>
      <c r="EGU27" s="384"/>
      <c r="EGV27" s="384"/>
      <c r="EGW27" s="384"/>
      <c r="EGX27" s="384"/>
      <c r="EGY27" s="384"/>
      <c r="EGZ27" s="384"/>
      <c r="EHA27" s="384"/>
      <c r="EHB27" s="384"/>
      <c r="EHC27" s="384"/>
      <c r="EHD27" s="384"/>
      <c r="EHE27" s="384"/>
      <c r="EHF27" s="384"/>
      <c r="EHG27" s="384"/>
      <c r="EHH27" s="384"/>
      <c r="EHI27" s="384"/>
      <c r="EHJ27" s="384"/>
      <c r="EHK27" s="384"/>
      <c r="EHL27" s="384"/>
      <c r="EHM27" s="384"/>
      <c r="EHN27" s="384"/>
      <c r="EHO27" s="384"/>
      <c r="EHP27" s="384"/>
      <c r="EHQ27" s="384"/>
      <c r="EHR27" s="384"/>
      <c r="EHS27" s="384"/>
      <c r="EHT27" s="384"/>
      <c r="EHU27" s="384"/>
      <c r="EHV27" s="384"/>
      <c r="EHW27" s="384"/>
      <c r="EHX27" s="384"/>
      <c r="EHY27" s="384"/>
      <c r="EHZ27" s="384"/>
      <c r="EIA27" s="384"/>
      <c r="EIB27" s="384"/>
      <c r="EIC27" s="384"/>
      <c r="EID27" s="384"/>
      <c r="EIE27" s="384"/>
      <c r="EIF27" s="384"/>
      <c r="EIG27" s="384"/>
      <c r="EIH27" s="384"/>
      <c r="EII27" s="384"/>
      <c r="EIJ27" s="384"/>
      <c r="EIK27" s="384"/>
      <c r="EIL27" s="384"/>
      <c r="EIM27" s="384"/>
      <c r="EIN27" s="384"/>
      <c r="EIO27" s="384"/>
      <c r="EIP27" s="384"/>
      <c r="EIQ27" s="384"/>
      <c r="EIR27" s="384"/>
      <c r="EIS27" s="384"/>
      <c r="EIT27" s="384"/>
      <c r="EIU27" s="384"/>
      <c r="EIV27" s="384"/>
      <c r="EIW27" s="384"/>
      <c r="EIX27" s="384"/>
      <c r="EIY27" s="384"/>
      <c r="EIZ27" s="384"/>
      <c r="EJA27" s="384"/>
      <c r="EJB27" s="384"/>
      <c r="EJC27" s="384"/>
      <c r="EJD27" s="384"/>
      <c r="EJE27" s="384"/>
      <c r="EJF27" s="384"/>
      <c r="EJG27" s="384"/>
      <c r="EJH27" s="384"/>
      <c r="EJI27" s="384"/>
      <c r="EJJ27" s="384"/>
      <c r="EJK27" s="384"/>
      <c r="EJL27" s="384"/>
      <c r="EJM27" s="384"/>
      <c r="EJN27" s="384"/>
      <c r="EJO27" s="384"/>
      <c r="EJP27" s="384"/>
      <c r="EJQ27" s="384"/>
      <c r="EJR27" s="384"/>
      <c r="EJS27" s="384"/>
      <c r="EJT27" s="384"/>
      <c r="EJU27" s="384"/>
      <c r="EJV27" s="384"/>
      <c r="EJW27" s="384"/>
      <c r="EJX27" s="384"/>
      <c r="EJY27" s="384"/>
      <c r="EJZ27" s="384"/>
      <c r="EKA27" s="384"/>
      <c r="EKB27" s="384"/>
      <c r="EKC27" s="384"/>
      <c r="EKD27" s="384"/>
      <c r="EKE27" s="384"/>
      <c r="EKF27" s="384"/>
      <c r="EKG27" s="384"/>
      <c r="EKH27" s="384"/>
      <c r="EKI27" s="384"/>
      <c r="EKJ27" s="384"/>
      <c r="EKK27" s="384"/>
      <c r="EKL27" s="384"/>
      <c r="EKM27" s="384"/>
      <c r="EKN27" s="384"/>
      <c r="EKO27" s="384"/>
      <c r="EKP27" s="384"/>
      <c r="EKQ27" s="384"/>
      <c r="EKR27" s="384"/>
      <c r="EKS27" s="384"/>
      <c r="EKT27" s="384"/>
      <c r="EKU27" s="384"/>
      <c r="EKV27" s="384"/>
      <c r="EKW27" s="384"/>
      <c r="EKX27" s="384"/>
      <c r="EKY27" s="384"/>
      <c r="EKZ27" s="384"/>
      <c r="ELA27" s="384"/>
      <c r="ELB27" s="384"/>
      <c r="ELC27" s="384"/>
      <c r="ELD27" s="384"/>
      <c r="ELE27" s="384"/>
      <c r="ELF27" s="384"/>
      <c r="ELG27" s="384"/>
      <c r="ELH27" s="384"/>
      <c r="ELI27" s="384"/>
      <c r="ELJ27" s="384"/>
      <c r="ELK27" s="384"/>
      <c r="ELL27" s="384"/>
      <c r="ELM27" s="384"/>
      <c r="ELN27" s="384"/>
      <c r="ELO27" s="384"/>
      <c r="ELP27" s="384"/>
      <c r="ELQ27" s="384"/>
      <c r="ELR27" s="384"/>
      <c r="ELS27" s="384"/>
      <c r="ELT27" s="384"/>
      <c r="ELU27" s="384"/>
      <c r="ELV27" s="384"/>
      <c r="ELW27" s="384"/>
      <c r="ELX27" s="384"/>
      <c r="ELY27" s="384"/>
      <c r="ELZ27" s="384"/>
      <c r="EMA27" s="384"/>
      <c r="EMB27" s="384"/>
      <c r="EMC27" s="384"/>
      <c r="EMD27" s="384"/>
      <c r="EME27" s="384"/>
      <c r="EMF27" s="384"/>
      <c r="EMG27" s="384"/>
      <c r="EMH27" s="384"/>
      <c r="EMI27" s="384"/>
      <c r="EMJ27" s="384"/>
      <c r="EMK27" s="384"/>
      <c r="EML27" s="384"/>
      <c r="EMM27" s="384"/>
      <c r="EMN27" s="384"/>
      <c r="EMO27" s="384"/>
      <c r="EMP27" s="384"/>
      <c r="EMQ27" s="384"/>
      <c r="EMR27" s="384"/>
      <c r="EMS27" s="384"/>
      <c r="EMT27" s="384"/>
      <c r="EMU27" s="384"/>
      <c r="EMV27" s="384"/>
      <c r="EMW27" s="384"/>
      <c r="EMX27" s="384"/>
      <c r="EMY27" s="384"/>
      <c r="EMZ27" s="384"/>
      <c r="ENA27" s="384"/>
      <c r="ENB27" s="384"/>
      <c r="ENC27" s="384"/>
      <c r="END27" s="384"/>
      <c r="ENE27" s="384"/>
      <c r="ENF27" s="384"/>
      <c r="ENG27" s="384"/>
      <c r="ENH27" s="384"/>
      <c r="ENI27" s="384"/>
      <c r="ENJ27" s="384"/>
      <c r="ENK27" s="384"/>
      <c r="ENL27" s="384"/>
      <c r="ENM27" s="384"/>
      <c r="ENN27" s="384"/>
      <c r="ENO27" s="384"/>
      <c r="ENP27" s="384"/>
      <c r="ENQ27" s="384"/>
      <c r="ENR27" s="384"/>
      <c r="ENS27" s="384"/>
      <c r="ENT27" s="384"/>
      <c r="ENU27" s="384"/>
      <c r="ENV27" s="384"/>
      <c r="ENW27" s="384"/>
      <c r="ENX27" s="384"/>
      <c r="ENY27" s="384"/>
      <c r="ENZ27" s="384"/>
      <c r="EOA27" s="384"/>
      <c r="EOB27" s="384"/>
      <c r="EOC27" s="384"/>
      <c r="EOD27" s="384"/>
      <c r="EOE27" s="384"/>
      <c r="EOF27" s="384"/>
      <c r="EOG27" s="384"/>
      <c r="EOH27" s="384"/>
      <c r="EOI27" s="384"/>
      <c r="EOJ27" s="384"/>
      <c r="EOK27" s="384"/>
      <c r="EOL27" s="384"/>
      <c r="EOM27" s="384"/>
      <c r="EON27" s="384"/>
      <c r="EOO27" s="384"/>
      <c r="EOP27" s="384"/>
      <c r="EOQ27" s="384"/>
      <c r="EOR27" s="384"/>
      <c r="EOS27" s="384"/>
      <c r="EOT27" s="384"/>
      <c r="EOU27" s="384"/>
      <c r="EOV27" s="384"/>
      <c r="EOW27" s="384"/>
      <c r="EOX27" s="384"/>
      <c r="EOY27" s="384"/>
      <c r="EOZ27" s="384"/>
      <c r="EPA27" s="384"/>
      <c r="EPB27" s="384"/>
      <c r="EPC27" s="384"/>
      <c r="EPD27" s="384"/>
      <c r="EPE27" s="384"/>
      <c r="EPF27" s="384"/>
      <c r="EPG27" s="384"/>
      <c r="EPH27" s="384"/>
      <c r="EPI27" s="384"/>
      <c r="EPJ27" s="384"/>
      <c r="EPK27" s="384"/>
      <c r="EPL27" s="384"/>
      <c r="EPM27" s="384"/>
      <c r="EPN27" s="384"/>
      <c r="EPO27" s="384"/>
      <c r="EPP27" s="384"/>
      <c r="EPQ27" s="384"/>
      <c r="EPR27" s="384"/>
      <c r="EPS27" s="384"/>
      <c r="EPT27" s="384"/>
      <c r="EPU27" s="384"/>
      <c r="EPV27" s="384"/>
      <c r="EPW27" s="384"/>
      <c r="EPX27" s="384"/>
      <c r="EPY27" s="384"/>
      <c r="EPZ27" s="384"/>
      <c r="EQA27" s="384"/>
      <c r="EQB27" s="384"/>
      <c r="EQC27" s="384"/>
      <c r="EQD27" s="384"/>
      <c r="EQE27" s="384"/>
      <c r="EQF27" s="384"/>
      <c r="EQG27" s="384"/>
      <c r="EQH27" s="384"/>
      <c r="EQI27" s="384"/>
      <c r="EQJ27" s="384"/>
      <c r="EQK27" s="384"/>
      <c r="EQL27" s="384"/>
      <c r="EQM27" s="384"/>
      <c r="EQN27" s="384"/>
      <c r="EQO27" s="384"/>
      <c r="EQP27" s="384"/>
      <c r="EQQ27" s="384"/>
      <c r="EQR27" s="384"/>
      <c r="EQS27" s="384"/>
      <c r="EQT27" s="384"/>
      <c r="EQU27" s="384"/>
      <c r="EQV27" s="384"/>
      <c r="EQW27" s="384"/>
      <c r="EQX27" s="384"/>
      <c r="EQY27" s="384"/>
      <c r="EQZ27" s="384"/>
      <c r="ERA27" s="384"/>
      <c r="ERB27" s="384"/>
      <c r="ERC27" s="384"/>
      <c r="ERD27" s="384"/>
      <c r="ERE27" s="384"/>
      <c r="ERF27" s="384"/>
      <c r="ERG27" s="384"/>
      <c r="ERH27" s="384"/>
      <c r="ERI27" s="384"/>
      <c r="ERJ27" s="384"/>
      <c r="ERK27" s="384"/>
      <c r="ERL27" s="384"/>
      <c r="ERM27" s="384"/>
      <c r="ERN27" s="384"/>
      <c r="ERO27" s="384"/>
      <c r="ERP27" s="384"/>
      <c r="ERQ27" s="384"/>
      <c r="ERR27" s="384"/>
      <c r="ERS27" s="384"/>
      <c r="ERT27" s="384"/>
      <c r="ERU27" s="384"/>
      <c r="ERV27" s="384"/>
      <c r="ERW27" s="384"/>
      <c r="ERX27" s="384"/>
      <c r="ERY27" s="384"/>
      <c r="ERZ27" s="384"/>
      <c r="ESA27" s="384"/>
      <c r="ESB27" s="384"/>
      <c r="ESC27" s="384"/>
      <c r="ESD27" s="384"/>
      <c r="ESE27" s="384"/>
      <c r="ESF27" s="384"/>
      <c r="ESG27" s="384"/>
      <c r="ESH27" s="384"/>
      <c r="ESI27" s="384"/>
      <c r="ESJ27" s="384"/>
      <c r="ESK27" s="384"/>
      <c r="ESL27" s="384"/>
      <c r="ESM27" s="384"/>
      <c r="ESN27" s="384"/>
      <c r="ESO27" s="384"/>
      <c r="ESP27" s="384"/>
      <c r="ESQ27" s="384"/>
      <c r="ESR27" s="384"/>
      <c r="ESS27" s="384"/>
      <c r="EST27" s="384"/>
      <c r="ESU27" s="384"/>
      <c r="ESV27" s="384"/>
      <c r="ESW27" s="384"/>
      <c r="ESX27" s="384"/>
      <c r="ESY27" s="384"/>
      <c r="ESZ27" s="384"/>
      <c r="ETA27" s="384"/>
      <c r="ETB27" s="384"/>
      <c r="ETC27" s="384"/>
      <c r="ETD27" s="384"/>
      <c r="ETE27" s="384"/>
      <c r="ETF27" s="384"/>
      <c r="ETG27" s="384"/>
      <c r="ETH27" s="384"/>
      <c r="ETI27" s="384"/>
      <c r="ETJ27" s="384"/>
      <c r="ETK27" s="384"/>
      <c r="ETL27" s="384"/>
      <c r="ETM27" s="384"/>
      <c r="ETN27" s="384"/>
      <c r="ETO27" s="384"/>
      <c r="ETP27" s="384"/>
      <c r="ETQ27" s="384"/>
      <c r="ETR27" s="384"/>
      <c r="ETS27" s="384"/>
      <c r="ETT27" s="384"/>
      <c r="ETU27" s="384"/>
      <c r="ETV27" s="384"/>
      <c r="ETW27" s="384"/>
      <c r="ETX27" s="384"/>
      <c r="ETY27" s="384"/>
      <c r="ETZ27" s="384"/>
      <c r="EUA27" s="384"/>
      <c r="EUB27" s="384"/>
      <c r="EUC27" s="384"/>
      <c r="EUD27" s="384"/>
      <c r="EUE27" s="384"/>
      <c r="EUF27" s="384"/>
      <c r="EUG27" s="384"/>
      <c r="EUH27" s="384"/>
      <c r="EUI27" s="384"/>
      <c r="EUJ27" s="384"/>
      <c r="EUK27" s="384"/>
      <c r="EUL27" s="384"/>
      <c r="EUM27" s="384"/>
      <c r="EUN27" s="384"/>
      <c r="EUO27" s="384"/>
      <c r="EUP27" s="384"/>
      <c r="EUQ27" s="384"/>
      <c r="EUR27" s="384"/>
      <c r="EUS27" s="384"/>
      <c r="EUT27" s="384"/>
      <c r="EUU27" s="384"/>
      <c r="EUV27" s="384"/>
      <c r="EUW27" s="384"/>
      <c r="EUX27" s="384"/>
      <c r="EUY27" s="384"/>
      <c r="EUZ27" s="384"/>
      <c r="EVA27" s="384"/>
      <c r="EVB27" s="384"/>
      <c r="EVC27" s="384"/>
      <c r="EVD27" s="384"/>
      <c r="EVE27" s="384"/>
      <c r="EVF27" s="384"/>
      <c r="EVG27" s="384"/>
      <c r="EVH27" s="384"/>
      <c r="EVI27" s="384"/>
      <c r="EVJ27" s="384"/>
      <c r="EVK27" s="384"/>
      <c r="EVL27" s="384"/>
      <c r="EVM27" s="384"/>
      <c r="EVN27" s="384"/>
      <c r="EVO27" s="384"/>
      <c r="EVP27" s="384"/>
      <c r="EVQ27" s="384"/>
      <c r="EVR27" s="384"/>
      <c r="EVS27" s="384"/>
      <c r="EVT27" s="384"/>
      <c r="EVU27" s="384"/>
      <c r="EVV27" s="384"/>
      <c r="EVW27" s="384"/>
      <c r="EVX27" s="384"/>
      <c r="EVY27" s="384"/>
      <c r="EVZ27" s="384"/>
      <c r="EWA27" s="384"/>
      <c r="EWB27" s="384"/>
      <c r="EWC27" s="384"/>
      <c r="EWD27" s="384"/>
      <c r="EWE27" s="384"/>
      <c r="EWF27" s="384"/>
      <c r="EWG27" s="384"/>
      <c r="EWH27" s="384"/>
      <c r="EWI27" s="384"/>
      <c r="EWJ27" s="384"/>
      <c r="EWK27" s="384"/>
      <c r="EWL27" s="384"/>
      <c r="EWM27" s="384"/>
      <c r="EWN27" s="384"/>
      <c r="EWO27" s="384"/>
      <c r="EWP27" s="384"/>
      <c r="EWQ27" s="384"/>
      <c r="EWR27" s="384"/>
      <c r="EWS27" s="384"/>
      <c r="EWT27" s="384"/>
      <c r="EWU27" s="384"/>
      <c r="EWV27" s="384"/>
      <c r="EWW27" s="384"/>
      <c r="EWX27" s="384"/>
      <c r="EWY27" s="384"/>
      <c r="EWZ27" s="384"/>
      <c r="EXA27" s="384"/>
      <c r="EXB27" s="384"/>
      <c r="EXC27" s="384"/>
      <c r="EXD27" s="384"/>
      <c r="EXE27" s="384"/>
      <c r="EXF27" s="384"/>
      <c r="EXG27" s="384"/>
      <c r="EXH27" s="384"/>
      <c r="EXI27" s="384"/>
      <c r="EXJ27" s="384"/>
      <c r="EXK27" s="384"/>
      <c r="EXL27" s="384"/>
      <c r="EXM27" s="384"/>
      <c r="EXN27" s="384"/>
      <c r="EXO27" s="384"/>
      <c r="EXP27" s="384"/>
      <c r="EXQ27" s="384"/>
      <c r="EXR27" s="384"/>
      <c r="EXS27" s="384"/>
      <c r="EXT27" s="384"/>
      <c r="EXU27" s="384"/>
      <c r="EXV27" s="384"/>
      <c r="EXW27" s="384"/>
      <c r="EXX27" s="384"/>
      <c r="EXY27" s="384"/>
      <c r="EXZ27" s="384"/>
      <c r="EYA27" s="384"/>
      <c r="EYB27" s="384"/>
      <c r="EYC27" s="384"/>
      <c r="EYD27" s="384"/>
      <c r="EYE27" s="384"/>
      <c r="EYF27" s="384"/>
      <c r="EYG27" s="384"/>
      <c r="EYH27" s="384"/>
      <c r="EYI27" s="384"/>
      <c r="EYJ27" s="384"/>
      <c r="EYK27" s="384"/>
      <c r="EYL27" s="384"/>
      <c r="EYM27" s="384"/>
      <c r="EYN27" s="384"/>
      <c r="EYO27" s="384"/>
      <c r="EYP27" s="384"/>
      <c r="EYQ27" s="384"/>
      <c r="EYR27" s="384"/>
      <c r="EYS27" s="384"/>
      <c r="EYT27" s="384"/>
      <c r="EYU27" s="384"/>
      <c r="EYV27" s="384"/>
      <c r="EYW27" s="384"/>
      <c r="EYX27" s="384"/>
      <c r="EYY27" s="384"/>
      <c r="EYZ27" s="384"/>
      <c r="EZA27" s="384"/>
      <c r="EZB27" s="384"/>
      <c r="EZC27" s="384"/>
      <c r="EZD27" s="384"/>
      <c r="EZE27" s="384"/>
      <c r="EZF27" s="384"/>
      <c r="EZG27" s="384"/>
      <c r="EZH27" s="384"/>
      <c r="EZI27" s="384"/>
      <c r="EZJ27" s="384"/>
      <c r="EZK27" s="384"/>
      <c r="EZL27" s="384"/>
      <c r="EZM27" s="384"/>
      <c r="EZN27" s="384"/>
      <c r="EZO27" s="384"/>
      <c r="EZP27" s="384"/>
      <c r="EZQ27" s="384"/>
      <c r="EZR27" s="384"/>
      <c r="EZS27" s="384"/>
      <c r="EZT27" s="384"/>
      <c r="EZU27" s="384"/>
      <c r="EZV27" s="384"/>
      <c r="EZW27" s="384"/>
      <c r="EZX27" s="384"/>
      <c r="EZY27" s="384"/>
      <c r="EZZ27" s="384"/>
      <c r="FAA27" s="384"/>
      <c r="FAB27" s="384"/>
      <c r="FAC27" s="384"/>
      <c r="FAD27" s="384"/>
      <c r="FAE27" s="384"/>
      <c r="FAF27" s="384"/>
      <c r="FAG27" s="384"/>
      <c r="FAH27" s="384"/>
      <c r="FAI27" s="384"/>
      <c r="FAJ27" s="384"/>
      <c r="FAK27" s="384"/>
      <c r="FAL27" s="384"/>
      <c r="FAM27" s="384"/>
      <c r="FAN27" s="384"/>
      <c r="FAO27" s="384"/>
      <c r="FAP27" s="384"/>
      <c r="FAQ27" s="384"/>
      <c r="FAR27" s="384"/>
      <c r="FAS27" s="384"/>
      <c r="FAT27" s="384"/>
      <c r="FAU27" s="384"/>
      <c r="FAV27" s="384"/>
      <c r="FAW27" s="384"/>
      <c r="FAX27" s="384"/>
      <c r="FAY27" s="384"/>
      <c r="FAZ27" s="384"/>
      <c r="FBA27" s="384"/>
      <c r="FBB27" s="384"/>
      <c r="FBC27" s="384"/>
      <c r="FBD27" s="384"/>
      <c r="FBE27" s="384"/>
      <c r="FBF27" s="384"/>
      <c r="FBG27" s="384"/>
      <c r="FBH27" s="384"/>
      <c r="FBI27" s="384"/>
      <c r="FBJ27" s="384"/>
      <c r="FBK27" s="384"/>
      <c r="FBL27" s="384"/>
      <c r="FBM27" s="384"/>
      <c r="FBN27" s="384"/>
      <c r="FBO27" s="384"/>
      <c r="FBP27" s="384"/>
      <c r="FBQ27" s="384"/>
      <c r="FBR27" s="384"/>
      <c r="FBS27" s="384"/>
      <c r="FBT27" s="384"/>
      <c r="FBU27" s="384"/>
      <c r="FBV27" s="384"/>
      <c r="FBW27" s="384"/>
      <c r="FBX27" s="384"/>
      <c r="FBY27" s="384"/>
      <c r="FBZ27" s="384"/>
      <c r="FCA27" s="384"/>
      <c r="FCB27" s="384"/>
      <c r="FCC27" s="384"/>
      <c r="FCD27" s="384"/>
      <c r="FCE27" s="384"/>
      <c r="FCF27" s="384"/>
      <c r="FCG27" s="384"/>
      <c r="FCH27" s="384"/>
      <c r="FCI27" s="384"/>
      <c r="FCJ27" s="384"/>
      <c r="FCK27" s="384"/>
      <c r="FCL27" s="384"/>
      <c r="FCM27" s="384"/>
      <c r="FCN27" s="384"/>
      <c r="FCO27" s="384"/>
      <c r="FCP27" s="384"/>
      <c r="FCQ27" s="384"/>
      <c r="FCR27" s="384"/>
      <c r="FCS27" s="384"/>
      <c r="FCT27" s="384"/>
      <c r="FCU27" s="384"/>
      <c r="FCV27" s="384"/>
      <c r="FCW27" s="384"/>
      <c r="FCX27" s="384"/>
      <c r="FCY27" s="384"/>
      <c r="FCZ27" s="384"/>
      <c r="FDA27" s="384"/>
      <c r="FDB27" s="384"/>
      <c r="FDC27" s="384"/>
      <c r="FDD27" s="384"/>
      <c r="FDE27" s="384"/>
      <c r="FDF27" s="384"/>
      <c r="FDG27" s="384"/>
      <c r="FDH27" s="384"/>
      <c r="FDI27" s="384"/>
      <c r="FDJ27" s="384"/>
      <c r="FDK27" s="384"/>
      <c r="FDL27" s="384"/>
      <c r="FDM27" s="384"/>
      <c r="FDN27" s="384"/>
      <c r="FDO27" s="384"/>
      <c r="FDP27" s="384"/>
      <c r="FDQ27" s="384"/>
      <c r="FDR27" s="384"/>
      <c r="FDS27" s="384"/>
      <c r="FDT27" s="384"/>
      <c r="FDU27" s="384"/>
      <c r="FDV27" s="384"/>
      <c r="FDW27" s="384"/>
      <c r="FDX27" s="384"/>
      <c r="FDY27" s="384"/>
      <c r="FDZ27" s="384"/>
      <c r="FEA27" s="384"/>
      <c r="FEB27" s="384"/>
      <c r="FEC27" s="384"/>
      <c r="FED27" s="384"/>
      <c r="FEE27" s="384"/>
      <c r="FEF27" s="384"/>
      <c r="FEG27" s="384"/>
      <c r="FEH27" s="384"/>
      <c r="FEI27" s="384"/>
      <c r="FEJ27" s="384"/>
      <c r="FEK27" s="384"/>
      <c r="FEL27" s="384"/>
      <c r="FEM27" s="384"/>
      <c r="FEN27" s="384"/>
      <c r="FEO27" s="384"/>
      <c r="FEP27" s="384"/>
      <c r="FEQ27" s="384"/>
      <c r="FER27" s="384"/>
      <c r="FES27" s="384"/>
      <c r="FET27" s="384"/>
      <c r="FEU27" s="384"/>
      <c r="FEV27" s="384"/>
      <c r="FEW27" s="384"/>
      <c r="FEX27" s="384"/>
      <c r="FEY27" s="384"/>
      <c r="FEZ27" s="384"/>
      <c r="FFA27" s="384"/>
      <c r="FFB27" s="384"/>
      <c r="FFC27" s="384"/>
      <c r="FFD27" s="384"/>
      <c r="FFE27" s="384"/>
      <c r="FFF27" s="384"/>
      <c r="FFG27" s="384"/>
      <c r="FFH27" s="384"/>
      <c r="FFI27" s="384"/>
      <c r="FFJ27" s="384"/>
      <c r="FFK27" s="384"/>
      <c r="FFL27" s="384"/>
      <c r="FFM27" s="384"/>
      <c r="FFN27" s="384"/>
      <c r="FFO27" s="384"/>
      <c r="FFP27" s="384"/>
      <c r="FFQ27" s="384"/>
      <c r="FFR27" s="384"/>
      <c r="FFS27" s="384"/>
      <c r="FFT27" s="384"/>
      <c r="FFU27" s="384"/>
      <c r="FFV27" s="384"/>
      <c r="FFW27" s="384"/>
      <c r="FFX27" s="384"/>
      <c r="FFY27" s="384"/>
      <c r="FFZ27" s="384"/>
      <c r="FGA27" s="384"/>
      <c r="FGB27" s="384"/>
      <c r="FGC27" s="384"/>
      <c r="FGD27" s="384"/>
      <c r="FGE27" s="384"/>
      <c r="FGF27" s="384"/>
      <c r="FGG27" s="384"/>
      <c r="FGH27" s="384"/>
      <c r="FGI27" s="384"/>
      <c r="FGJ27" s="384"/>
      <c r="FGK27" s="384"/>
      <c r="FGL27" s="384"/>
      <c r="FGM27" s="384"/>
      <c r="FGN27" s="384"/>
      <c r="FGO27" s="384"/>
      <c r="FGP27" s="384"/>
      <c r="FGQ27" s="384"/>
      <c r="FGR27" s="384"/>
      <c r="FGS27" s="384"/>
      <c r="FGT27" s="384"/>
      <c r="FGU27" s="384"/>
      <c r="FGV27" s="384"/>
      <c r="FGW27" s="384"/>
      <c r="FGX27" s="384"/>
      <c r="FGY27" s="384"/>
      <c r="FGZ27" s="384"/>
      <c r="FHA27" s="384"/>
      <c r="FHB27" s="384"/>
      <c r="FHC27" s="384"/>
      <c r="FHD27" s="384"/>
      <c r="FHE27" s="384"/>
      <c r="FHF27" s="384"/>
      <c r="FHG27" s="384"/>
      <c r="FHH27" s="384"/>
      <c r="FHI27" s="384"/>
      <c r="FHJ27" s="384"/>
      <c r="FHK27" s="384"/>
      <c r="FHL27" s="384"/>
      <c r="FHM27" s="384"/>
      <c r="FHN27" s="384"/>
      <c r="FHO27" s="384"/>
      <c r="FHP27" s="384"/>
      <c r="FHQ27" s="384"/>
      <c r="FHR27" s="384"/>
      <c r="FHS27" s="384"/>
      <c r="FHT27" s="384"/>
      <c r="FHU27" s="384"/>
      <c r="FHV27" s="384"/>
      <c r="FHW27" s="384"/>
      <c r="FHX27" s="384"/>
      <c r="FHY27" s="384"/>
      <c r="FHZ27" s="384"/>
      <c r="FIA27" s="384"/>
      <c r="FIB27" s="384"/>
      <c r="FIC27" s="384"/>
      <c r="FID27" s="384"/>
      <c r="FIE27" s="384"/>
      <c r="FIF27" s="384"/>
      <c r="FIG27" s="384"/>
      <c r="FIH27" s="384"/>
      <c r="FII27" s="384"/>
      <c r="FIJ27" s="384"/>
      <c r="FIK27" s="384"/>
      <c r="FIL27" s="384"/>
      <c r="FIM27" s="384"/>
      <c r="FIN27" s="384"/>
      <c r="FIO27" s="384"/>
      <c r="FIP27" s="384"/>
      <c r="FIQ27" s="384"/>
      <c r="FIR27" s="384"/>
      <c r="FIS27" s="384"/>
      <c r="FIT27" s="384"/>
      <c r="FIU27" s="384"/>
      <c r="FIV27" s="384"/>
      <c r="FIW27" s="384"/>
      <c r="FIX27" s="384"/>
      <c r="FIY27" s="384"/>
      <c r="FIZ27" s="384"/>
      <c r="FJA27" s="384"/>
      <c r="FJB27" s="384"/>
      <c r="FJC27" s="384"/>
      <c r="FJD27" s="384"/>
      <c r="FJE27" s="384"/>
      <c r="FJF27" s="384"/>
      <c r="FJG27" s="384"/>
      <c r="FJH27" s="384"/>
      <c r="FJI27" s="384"/>
      <c r="FJJ27" s="384"/>
      <c r="FJK27" s="384"/>
      <c r="FJL27" s="384"/>
      <c r="FJM27" s="384"/>
      <c r="FJN27" s="384"/>
      <c r="FJO27" s="384"/>
      <c r="FJP27" s="384"/>
      <c r="FJQ27" s="384"/>
      <c r="FJR27" s="384"/>
      <c r="FJS27" s="384"/>
      <c r="FJT27" s="384"/>
      <c r="FJU27" s="384"/>
      <c r="FJV27" s="384"/>
      <c r="FJW27" s="384"/>
      <c r="FJX27" s="384"/>
      <c r="FJY27" s="384"/>
      <c r="FJZ27" s="384"/>
      <c r="FKA27" s="384"/>
      <c r="FKB27" s="384"/>
      <c r="FKC27" s="384"/>
      <c r="FKD27" s="384"/>
      <c r="FKE27" s="384"/>
      <c r="FKF27" s="384"/>
      <c r="FKG27" s="384"/>
      <c r="FKH27" s="384"/>
      <c r="FKI27" s="384"/>
      <c r="FKJ27" s="384"/>
      <c r="FKK27" s="384"/>
      <c r="FKL27" s="384"/>
      <c r="FKM27" s="384"/>
      <c r="FKN27" s="384"/>
      <c r="FKO27" s="384"/>
      <c r="FKP27" s="384"/>
      <c r="FKQ27" s="384"/>
      <c r="FKR27" s="384"/>
      <c r="FKS27" s="384"/>
      <c r="FKT27" s="384"/>
      <c r="FKU27" s="384"/>
      <c r="FKV27" s="384"/>
      <c r="FKW27" s="384"/>
      <c r="FKX27" s="384"/>
      <c r="FKY27" s="384"/>
      <c r="FKZ27" s="384"/>
      <c r="FLA27" s="384"/>
      <c r="FLB27" s="384"/>
      <c r="FLC27" s="384"/>
      <c r="FLD27" s="384"/>
      <c r="FLE27" s="384"/>
      <c r="FLF27" s="384"/>
      <c r="FLG27" s="384"/>
      <c r="FLH27" s="384"/>
      <c r="FLI27" s="384"/>
      <c r="FLJ27" s="384"/>
      <c r="FLK27" s="384"/>
      <c r="FLL27" s="384"/>
      <c r="FLM27" s="384"/>
      <c r="FLN27" s="384"/>
      <c r="FLO27" s="384"/>
      <c r="FLP27" s="384"/>
      <c r="FLQ27" s="384"/>
      <c r="FLR27" s="384"/>
      <c r="FLS27" s="384"/>
      <c r="FLT27" s="384"/>
      <c r="FLU27" s="384"/>
      <c r="FLV27" s="384"/>
      <c r="FLW27" s="384"/>
      <c r="FLX27" s="384"/>
      <c r="FLY27" s="384"/>
      <c r="FLZ27" s="384"/>
      <c r="FMA27" s="384"/>
      <c r="FMB27" s="384"/>
      <c r="FMC27" s="384"/>
      <c r="FMD27" s="384"/>
      <c r="FME27" s="384"/>
      <c r="FMF27" s="384"/>
      <c r="FMG27" s="384"/>
      <c r="FMH27" s="384"/>
      <c r="FMI27" s="384"/>
      <c r="FMJ27" s="384"/>
      <c r="FMK27" s="384"/>
      <c r="FML27" s="384"/>
      <c r="FMM27" s="384"/>
      <c r="FMN27" s="384"/>
      <c r="FMO27" s="384"/>
      <c r="FMP27" s="384"/>
      <c r="FMQ27" s="384"/>
      <c r="FMR27" s="384"/>
      <c r="FMS27" s="384"/>
      <c r="FMT27" s="384"/>
      <c r="FMU27" s="384"/>
      <c r="FMV27" s="384"/>
      <c r="FMW27" s="384"/>
      <c r="FMX27" s="384"/>
      <c r="FMY27" s="384"/>
      <c r="FMZ27" s="384"/>
      <c r="FNA27" s="384"/>
      <c r="FNB27" s="384"/>
      <c r="FNC27" s="384"/>
      <c r="FND27" s="384"/>
      <c r="FNE27" s="384"/>
      <c r="FNF27" s="384"/>
      <c r="FNG27" s="384"/>
      <c r="FNH27" s="384"/>
      <c r="FNI27" s="384"/>
      <c r="FNJ27" s="384"/>
      <c r="FNK27" s="384"/>
      <c r="FNL27" s="384"/>
      <c r="FNM27" s="384"/>
      <c r="FNN27" s="384"/>
      <c r="FNO27" s="384"/>
      <c r="FNP27" s="384"/>
      <c r="FNQ27" s="384"/>
      <c r="FNR27" s="384"/>
      <c r="FNS27" s="384"/>
      <c r="FNT27" s="384"/>
      <c r="FNU27" s="384"/>
      <c r="FNV27" s="384"/>
      <c r="FNW27" s="384"/>
      <c r="FNX27" s="384"/>
      <c r="FNY27" s="384"/>
      <c r="FNZ27" s="384"/>
      <c r="FOA27" s="384"/>
      <c r="FOB27" s="384"/>
      <c r="FOC27" s="384"/>
      <c r="FOD27" s="384"/>
      <c r="FOE27" s="384"/>
      <c r="FOF27" s="384"/>
      <c r="FOG27" s="384"/>
      <c r="FOH27" s="384"/>
      <c r="FOI27" s="384"/>
      <c r="FOJ27" s="384"/>
      <c r="FOK27" s="384"/>
      <c r="FOL27" s="384"/>
      <c r="FOM27" s="384"/>
      <c r="FON27" s="384"/>
      <c r="FOO27" s="384"/>
      <c r="FOP27" s="384"/>
      <c r="FOQ27" s="384"/>
      <c r="FOR27" s="384"/>
      <c r="FOS27" s="384"/>
      <c r="FOT27" s="384"/>
      <c r="FOU27" s="384"/>
      <c r="FOV27" s="384"/>
      <c r="FOW27" s="384"/>
      <c r="FOX27" s="384"/>
      <c r="FOY27" s="384"/>
      <c r="FOZ27" s="384"/>
      <c r="FPA27" s="384"/>
      <c r="FPB27" s="384"/>
      <c r="FPC27" s="384"/>
      <c r="FPD27" s="384"/>
      <c r="FPE27" s="384"/>
      <c r="FPF27" s="384"/>
      <c r="FPG27" s="384"/>
      <c r="FPH27" s="384"/>
      <c r="FPI27" s="384"/>
      <c r="FPJ27" s="384"/>
      <c r="FPK27" s="384"/>
      <c r="FPL27" s="384"/>
      <c r="FPM27" s="384"/>
      <c r="FPN27" s="384"/>
      <c r="FPO27" s="384"/>
      <c r="FPP27" s="384"/>
      <c r="FPQ27" s="384"/>
      <c r="FPR27" s="384"/>
      <c r="FPS27" s="384"/>
      <c r="FPT27" s="384"/>
      <c r="FPU27" s="384"/>
      <c r="FPV27" s="384"/>
      <c r="FPW27" s="384"/>
      <c r="FPX27" s="384"/>
      <c r="FPY27" s="384"/>
      <c r="FPZ27" s="384"/>
      <c r="FQA27" s="384"/>
      <c r="FQB27" s="384"/>
      <c r="FQC27" s="384"/>
      <c r="FQD27" s="384"/>
      <c r="FQE27" s="384"/>
      <c r="FQF27" s="384"/>
      <c r="FQG27" s="384"/>
      <c r="FQH27" s="384"/>
      <c r="FQI27" s="384"/>
      <c r="FQJ27" s="384"/>
      <c r="FQK27" s="384"/>
      <c r="FQL27" s="384"/>
      <c r="FQM27" s="384"/>
      <c r="FQN27" s="384"/>
      <c r="FQO27" s="384"/>
      <c r="FQP27" s="384"/>
      <c r="FQQ27" s="384"/>
      <c r="FQR27" s="384"/>
      <c r="FQS27" s="384"/>
      <c r="FQT27" s="384"/>
      <c r="FQU27" s="384"/>
      <c r="FQV27" s="384"/>
      <c r="FQW27" s="384"/>
      <c r="FQX27" s="384"/>
      <c r="FQY27" s="384"/>
      <c r="FQZ27" s="384"/>
      <c r="FRA27" s="384"/>
      <c r="FRB27" s="384"/>
      <c r="FRC27" s="384"/>
      <c r="FRD27" s="384"/>
      <c r="FRE27" s="384"/>
      <c r="FRF27" s="384"/>
      <c r="FRG27" s="384"/>
      <c r="FRH27" s="384"/>
      <c r="FRI27" s="384"/>
      <c r="FRJ27" s="384"/>
      <c r="FRK27" s="384"/>
      <c r="FRL27" s="384"/>
      <c r="FRM27" s="384"/>
      <c r="FRN27" s="384"/>
      <c r="FRO27" s="384"/>
      <c r="FRP27" s="384"/>
      <c r="FRQ27" s="384"/>
      <c r="FRR27" s="384"/>
      <c r="FRS27" s="384"/>
      <c r="FRT27" s="384"/>
      <c r="FRU27" s="384"/>
      <c r="FRV27" s="384"/>
      <c r="FRW27" s="384"/>
      <c r="FRX27" s="384"/>
      <c r="FRY27" s="384"/>
      <c r="FRZ27" s="384"/>
      <c r="FSA27" s="384"/>
      <c r="FSB27" s="384"/>
      <c r="FSC27" s="384"/>
      <c r="FSD27" s="384"/>
      <c r="FSE27" s="384"/>
      <c r="FSF27" s="384"/>
      <c r="FSG27" s="384"/>
      <c r="FSH27" s="384"/>
      <c r="FSI27" s="384"/>
      <c r="FSJ27" s="384"/>
      <c r="FSK27" s="384"/>
      <c r="FSL27" s="384"/>
      <c r="FSM27" s="384"/>
      <c r="FSN27" s="384"/>
      <c r="FSO27" s="384"/>
      <c r="FSP27" s="384"/>
      <c r="FSQ27" s="384"/>
      <c r="FSR27" s="384"/>
      <c r="FSS27" s="384"/>
      <c r="FST27" s="384"/>
      <c r="FSU27" s="384"/>
      <c r="FSV27" s="384"/>
      <c r="FSW27" s="384"/>
      <c r="FSX27" s="384"/>
      <c r="FSY27" s="384"/>
      <c r="FSZ27" s="384"/>
      <c r="FTA27" s="384"/>
      <c r="FTB27" s="384"/>
      <c r="FTC27" s="384"/>
      <c r="FTD27" s="384"/>
      <c r="FTE27" s="384"/>
      <c r="FTF27" s="384"/>
      <c r="FTG27" s="384"/>
      <c r="FTH27" s="384"/>
      <c r="FTI27" s="384"/>
      <c r="FTJ27" s="384"/>
      <c r="FTK27" s="384"/>
      <c r="FTL27" s="384"/>
      <c r="FTM27" s="384"/>
      <c r="FTN27" s="384"/>
      <c r="FTO27" s="384"/>
      <c r="FTP27" s="384"/>
      <c r="FTQ27" s="384"/>
      <c r="FTR27" s="384"/>
      <c r="FTS27" s="384"/>
      <c r="FTT27" s="384"/>
      <c r="FTU27" s="384"/>
      <c r="FTV27" s="384"/>
      <c r="FTW27" s="384"/>
      <c r="FTX27" s="384"/>
      <c r="FTY27" s="384"/>
      <c r="FTZ27" s="384"/>
      <c r="FUA27" s="384"/>
      <c r="FUB27" s="384"/>
      <c r="FUC27" s="384"/>
      <c r="FUD27" s="384"/>
      <c r="FUE27" s="384"/>
      <c r="FUF27" s="384"/>
      <c r="FUG27" s="384"/>
      <c r="FUH27" s="384"/>
      <c r="FUI27" s="384"/>
      <c r="FUJ27" s="384"/>
      <c r="FUK27" s="384"/>
      <c r="FUL27" s="384"/>
      <c r="FUM27" s="384"/>
      <c r="FUN27" s="384"/>
      <c r="FUO27" s="384"/>
      <c r="FUP27" s="384"/>
      <c r="FUQ27" s="384"/>
      <c r="FUR27" s="384"/>
      <c r="FUS27" s="384"/>
      <c r="FUT27" s="384"/>
      <c r="FUU27" s="384"/>
      <c r="FUV27" s="384"/>
      <c r="FUW27" s="384"/>
      <c r="FUX27" s="384"/>
      <c r="FUY27" s="384"/>
      <c r="FUZ27" s="384"/>
      <c r="FVA27" s="384"/>
      <c r="FVB27" s="384"/>
      <c r="FVC27" s="384"/>
      <c r="FVD27" s="384"/>
      <c r="FVE27" s="384"/>
      <c r="FVF27" s="384"/>
      <c r="FVG27" s="384"/>
      <c r="FVH27" s="384"/>
      <c r="FVI27" s="384"/>
      <c r="FVJ27" s="384"/>
      <c r="FVK27" s="384"/>
      <c r="FVL27" s="384"/>
      <c r="FVM27" s="384"/>
      <c r="FVN27" s="384"/>
      <c r="FVO27" s="384"/>
      <c r="FVP27" s="384"/>
      <c r="FVQ27" s="384"/>
      <c r="FVR27" s="384"/>
      <c r="FVS27" s="384"/>
      <c r="FVT27" s="384"/>
      <c r="FVU27" s="384"/>
      <c r="FVV27" s="384"/>
      <c r="FVW27" s="384"/>
      <c r="FVX27" s="384"/>
      <c r="FVY27" s="384"/>
      <c r="FVZ27" s="384"/>
      <c r="FWA27" s="384"/>
      <c r="FWB27" s="384"/>
      <c r="FWC27" s="384"/>
      <c r="FWD27" s="384"/>
      <c r="FWE27" s="384"/>
      <c r="FWF27" s="384"/>
      <c r="FWG27" s="384"/>
      <c r="FWH27" s="384"/>
      <c r="FWI27" s="384"/>
      <c r="FWJ27" s="384"/>
      <c r="FWK27" s="384"/>
      <c r="FWL27" s="384"/>
      <c r="FWM27" s="384"/>
      <c r="FWN27" s="384"/>
      <c r="FWO27" s="384"/>
      <c r="FWP27" s="384"/>
      <c r="FWQ27" s="384"/>
      <c r="FWR27" s="384"/>
      <c r="FWS27" s="384"/>
      <c r="FWT27" s="384"/>
      <c r="FWU27" s="384"/>
      <c r="FWV27" s="384"/>
      <c r="FWW27" s="384"/>
      <c r="FWX27" s="384"/>
      <c r="FWY27" s="384"/>
      <c r="FWZ27" s="384"/>
      <c r="FXA27" s="384"/>
      <c r="FXB27" s="384"/>
      <c r="FXC27" s="384"/>
      <c r="FXD27" s="384"/>
      <c r="FXE27" s="384"/>
      <c r="FXF27" s="384"/>
      <c r="FXG27" s="384"/>
      <c r="FXH27" s="384"/>
      <c r="FXI27" s="384"/>
      <c r="FXJ27" s="384"/>
      <c r="FXK27" s="384"/>
      <c r="FXL27" s="384"/>
      <c r="FXM27" s="384"/>
      <c r="FXN27" s="384"/>
      <c r="FXO27" s="384"/>
      <c r="FXP27" s="384"/>
      <c r="FXQ27" s="384"/>
      <c r="FXR27" s="384"/>
      <c r="FXS27" s="384"/>
      <c r="FXT27" s="384"/>
      <c r="FXU27" s="384"/>
      <c r="FXV27" s="384"/>
      <c r="FXW27" s="384"/>
      <c r="FXX27" s="384"/>
      <c r="FXY27" s="384"/>
      <c r="FXZ27" s="384"/>
      <c r="FYA27" s="384"/>
      <c r="FYB27" s="384"/>
      <c r="FYC27" s="384"/>
      <c r="FYD27" s="384"/>
      <c r="FYE27" s="384"/>
      <c r="FYF27" s="384"/>
      <c r="FYG27" s="384"/>
      <c r="FYH27" s="384"/>
      <c r="FYI27" s="384"/>
      <c r="FYJ27" s="384"/>
      <c r="FYK27" s="384"/>
      <c r="FYL27" s="384"/>
      <c r="FYM27" s="384"/>
      <c r="FYN27" s="384"/>
      <c r="FYO27" s="384"/>
      <c r="FYP27" s="384"/>
      <c r="FYQ27" s="384"/>
      <c r="FYR27" s="384"/>
      <c r="FYS27" s="384"/>
      <c r="FYT27" s="384"/>
      <c r="FYU27" s="384"/>
      <c r="FYV27" s="384"/>
      <c r="FYW27" s="384"/>
      <c r="FYX27" s="384"/>
      <c r="FYY27" s="384"/>
      <c r="FYZ27" s="384"/>
      <c r="FZA27" s="384"/>
      <c r="FZB27" s="384"/>
      <c r="FZC27" s="384"/>
      <c r="FZD27" s="384"/>
      <c r="FZE27" s="384"/>
      <c r="FZF27" s="384"/>
      <c r="FZG27" s="384"/>
      <c r="FZH27" s="384"/>
      <c r="FZI27" s="384"/>
      <c r="FZJ27" s="384"/>
      <c r="FZK27" s="384"/>
      <c r="FZL27" s="384"/>
      <c r="FZM27" s="384"/>
      <c r="FZN27" s="384"/>
      <c r="FZO27" s="384"/>
      <c r="FZP27" s="384"/>
      <c r="FZQ27" s="384"/>
      <c r="FZR27" s="384"/>
      <c r="FZS27" s="384"/>
      <c r="FZT27" s="384"/>
      <c r="FZU27" s="384"/>
      <c r="FZV27" s="384"/>
      <c r="FZW27" s="384"/>
      <c r="FZX27" s="384"/>
      <c r="FZY27" s="384"/>
      <c r="FZZ27" s="384"/>
      <c r="GAA27" s="384"/>
      <c r="GAB27" s="384"/>
      <c r="GAC27" s="384"/>
      <c r="GAD27" s="384"/>
      <c r="GAE27" s="384"/>
      <c r="GAF27" s="384"/>
      <c r="GAG27" s="384"/>
      <c r="GAH27" s="384"/>
      <c r="GAI27" s="384"/>
      <c r="GAJ27" s="384"/>
      <c r="GAK27" s="384"/>
      <c r="GAL27" s="384"/>
      <c r="GAM27" s="384"/>
      <c r="GAN27" s="384"/>
      <c r="GAO27" s="384"/>
      <c r="GAP27" s="384"/>
      <c r="GAQ27" s="384"/>
      <c r="GAR27" s="384"/>
      <c r="GAS27" s="384"/>
      <c r="GAT27" s="384"/>
      <c r="GAU27" s="384"/>
      <c r="GAV27" s="384"/>
      <c r="GAW27" s="384"/>
      <c r="GAX27" s="384"/>
      <c r="GAY27" s="384"/>
      <c r="GAZ27" s="384"/>
      <c r="GBA27" s="384"/>
      <c r="GBB27" s="384"/>
      <c r="GBC27" s="384"/>
      <c r="GBD27" s="384"/>
      <c r="GBE27" s="384"/>
      <c r="GBF27" s="384"/>
      <c r="GBG27" s="384"/>
      <c r="GBH27" s="384"/>
      <c r="GBI27" s="384"/>
      <c r="GBJ27" s="384"/>
      <c r="GBK27" s="384"/>
      <c r="GBL27" s="384"/>
      <c r="GBM27" s="384"/>
      <c r="GBN27" s="384"/>
      <c r="GBO27" s="384"/>
      <c r="GBP27" s="384"/>
      <c r="GBQ27" s="384"/>
      <c r="GBR27" s="384"/>
      <c r="GBS27" s="384"/>
      <c r="GBT27" s="384"/>
      <c r="GBU27" s="384"/>
      <c r="GBV27" s="384"/>
      <c r="GBW27" s="384"/>
      <c r="GBX27" s="384"/>
      <c r="GBY27" s="384"/>
      <c r="GBZ27" s="384"/>
      <c r="GCA27" s="384"/>
      <c r="GCB27" s="384"/>
      <c r="GCC27" s="384"/>
      <c r="GCD27" s="384"/>
      <c r="GCE27" s="384"/>
      <c r="GCF27" s="384"/>
      <c r="GCG27" s="384"/>
      <c r="GCH27" s="384"/>
      <c r="GCI27" s="384"/>
      <c r="GCJ27" s="384"/>
      <c r="GCK27" s="384"/>
      <c r="GCL27" s="384"/>
      <c r="GCM27" s="384"/>
      <c r="GCN27" s="384"/>
      <c r="GCO27" s="384"/>
      <c r="GCP27" s="384"/>
      <c r="GCQ27" s="384"/>
      <c r="GCR27" s="384"/>
      <c r="GCS27" s="384"/>
      <c r="GCT27" s="384"/>
      <c r="GCU27" s="384"/>
      <c r="GCV27" s="384"/>
      <c r="GCW27" s="384"/>
      <c r="GCX27" s="384"/>
      <c r="GCY27" s="384"/>
      <c r="GCZ27" s="384"/>
      <c r="GDA27" s="384"/>
      <c r="GDB27" s="384"/>
      <c r="GDC27" s="384"/>
      <c r="GDD27" s="384"/>
      <c r="GDE27" s="384"/>
      <c r="GDF27" s="384"/>
      <c r="GDG27" s="384"/>
      <c r="GDH27" s="384"/>
      <c r="GDI27" s="384"/>
      <c r="GDJ27" s="384"/>
      <c r="GDK27" s="384"/>
      <c r="GDL27" s="384"/>
      <c r="GDM27" s="384"/>
      <c r="GDN27" s="384"/>
      <c r="GDO27" s="384"/>
      <c r="GDP27" s="384"/>
      <c r="GDQ27" s="384"/>
      <c r="GDR27" s="384"/>
      <c r="GDS27" s="384"/>
      <c r="GDT27" s="384"/>
      <c r="GDU27" s="384"/>
      <c r="GDV27" s="384"/>
      <c r="GDW27" s="384"/>
      <c r="GDX27" s="384"/>
      <c r="GDY27" s="384"/>
      <c r="GDZ27" s="384"/>
      <c r="GEA27" s="384"/>
      <c r="GEB27" s="384"/>
      <c r="GEC27" s="384"/>
      <c r="GED27" s="384"/>
      <c r="GEE27" s="384"/>
      <c r="GEF27" s="384"/>
      <c r="GEG27" s="384"/>
      <c r="GEH27" s="384"/>
      <c r="GEI27" s="384"/>
      <c r="GEJ27" s="384"/>
      <c r="GEK27" s="384"/>
      <c r="GEL27" s="384"/>
      <c r="GEM27" s="384"/>
      <c r="GEN27" s="384"/>
      <c r="GEO27" s="384"/>
      <c r="GEP27" s="384"/>
      <c r="GEQ27" s="384"/>
      <c r="GER27" s="384"/>
      <c r="GES27" s="384"/>
      <c r="GET27" s="384"/>
      <c r="GEU27" s="384"/>
      <c r="GEV27" s="384"/>
      <c r="GEW27" s="384"/>
      <c r="GEX27" s="384"/>
      <c r="GEY27" s="384"/>
      <c r="GEZ27" s="384"/>
      <c r="GFA27" s="384"/>
      <c r="GFB27" s="384"/>
      <c r="GFC27" s="384"/>
      <c r="GFD27" s="384"/>
      <c r="GFE27" s="384"/>
      <c r="GFF27" s="384"/>
      <c r="GFG27" s="384"/>
      <c r="GFH27" s="384"/>
      <c r="GFI27" s="384"/>
      <c r="GFJ27" s="384"/>
      <c r="GFK27" s="384"/>
      <c r="GFL27" s="384"/>
      <c r="GFM27" s="384"/>
      <c r="GFN27" s="384"/>
      <c r="GFO27" s="384"/>
      <c r="GFP27" s="384"/>
      <c r="GFQ27" s="384"/>
      <c r="GFR27" s="384"/>
      <c r="GFS27" s="384"/>
      <c r="GFT27" s="384"/>
      <c r="GFU27" s="384"/>
      <c r="GFV27" s="384"/>
      <c r="GFW27" s="384"/>
      <c r="GFX27" s="384"/>
      <c r="GFY27" s="384"/>
      <c r="GFZ27" s="384"/>
      <c r="GGA27" s="384"/>
      <c r="GGB27" s="384"/>
      <c r="GGC27" s="384"/>
      <c r="GGD27" s="384"/>
      <c r="GGE27" s="384"/>
      <c r="GGF27" s="384"/>
      <c r="GGG27" s="384"/>
      <c r="GGH27" s="384"/>
      <c r="GGI27" s="384"/>
      <c r="GGJ27" s="384"/>
      <c r="GGK27" s="384"/>
      <c r="GGL27" s="384"/>
      <c r="GGM27" s="384"/>
      <c r="GGN27" s="384"/>
      <c r="GGO27" s="384"/>
      <c r="GGP27" s="384"/>
      <c r="GGQ27" s="384"/>
      <c r="GGR27" s="384"/>
      <c r="GGS27" s="384"/>
      <c r="GGT27" s="384"/>
      <c r="GGU27" s="384"/>
      <c r="GGV27" s="384"/>
      <c r="GGW27" s="384"/>
      <c r="GGX27" s="384"/>
      <c r="GGY27" s="384"/>
      <c r="GGZ27" s="384"/>
      <c r="GHA27" s="384"/>
      <c r="GHB27" s="384"/>
      <c r="GHC27" s="384"/>
      <c r="GHD27" s="384"/>
      <c r="GHE27" s="384"/>
      <c r="GHF27" s="384"/>
      <c r="GHG27" s="384"/>
      <c r="GHH27" s="384"/>
      <c r="GHI27" s="384"/>
      <c r="GHJ27" s="384"/>
      <c r="GHK27" s="384"/>
      <c r="GHL27" s="384"/>
      <c r="GHM27" s="384"/>
      <c r="GHN27" s="384"/>
      <c r="GHO27" s="384"/>
      <c r="GHP27" s="384"/>
      <c r="GHQ27" s="384"/>
      <c r="GHR27" s="384"/>
      <c r="GHS27" s="384"/>
      <c r="GHT27" s="384"/>
      <c r="GHU27" s="384"/>
      <c r="GHV27" s="384"/>
      <c r="GHW27" s="384"/>
      <c r="GHX27" s="384"/>
      <c r="GHY27" s="384"/>
      <c r="GHZ27" s="384"/>
      <c r="GIA27" s="384"/>
      <c r="GIB27" s="384"/>
      <c r="GIC27" s="384"/>
      <c r="GID27" s="384"/>
      <c r="GIE27" s="384"/>
      <c r="GIF27" s="384"/>
      <c r="GIG27" s="384"/>
      <c r="GIH27" s="384"/>
      <c r="GII27" s="384"/>
      <c r="GIJ27" s="384"/>
      <c r="GIK27" s="384"/>
      <c r="GIL27" s="384"/>
      <c r="GIM27" s="384"/>
      <c r="GIN27" s="384"/>
      <c r="GIO27" s="384"/>
      <c r="GIP27" s="384"/>
      <c r="GIQ27" s="384"/>
      <c r="GIR27" s="384"/>
      <c r="GIS27" s="384"/>
      <c r="GIT27" s="384"/>
      <c r="GIU27" s="384"/>
      <c r="GIV27" s="384"/>
      <c r="GIW27" s="384"/>
      <c r="GIX27" s="384"/>
      <c r="GIY27" s="384"/>
      <c r="GIZ27" s="384"/>
      <c r="GJA27" s="384"/>
      <c r="GJB27" s="384"/>
      <c r="GJC27" s="384"/>
      <c r="GJD27" s="384"/>
      <c r="GJE27" s="384"/>
      <c r="GJF27" s="384"/>
      <c r="GJG27" s="384"/>
      <c r="GJH27" s="384"/>
      <c r="GJI27" s="384"/>
      <c r="GJJ27" s="384"/>
      <c r="GJK27" s="384"/>
      <c r="GJL27" s="384"/>
      <c r="GJM27" s="384"/>
      <c r="GJN27" s="384"/>
      <c r="GJO27" s="384"/>
      <c r="GJP27" s="384"/>
      <c r="GJQ27" s="384"/>
      <c r="GJR27" s="384"/>
      <c r="GJS27" s="384"/>
      <c r="GJT27" s="384"/>
      <c r="GJU27" s="384"/>
      <c r="GJV27" s="384"/>
      <c r="GJW27" s="384"/>
      <c r="GJX27" s="384"/>
      <c r="GJY27" s="384"/>
      <c r="GJZ27" s="384"/>
      <c r="GKA27" s="384"/>
      <c r="GKB27" s="384"/>
      <c r="GKC27" s="384"/>
      <c r="GKD27" s="384"/>
      <c r="GKE27" s="384"/>
      <c r="GKF27" s="384"/>
      <c r="GKG27" s="384"/>
      <c r="GKH27" s="384"/>
      <c r="GKI27" s="384"/>
      <c r="GKJ27" s="384"/>
      <c r="GKK27" s="384"/>
      <c r="GKL27" s="384"/>
      <c r="GKM27" s="384"/>
      <c r="GKN27" s="384"/>
      <c r="GKO27" s="384"/>
      <c r="GKP27" s="384"/>
      <c r="GKQ27" s="384"/>
      <c r="GKR27" s="384"/>
      <c r="GKS27" s="384"/>
      <c r="GKT27" s="384"/>
      <c r="GKU27" s="384"/>
      <c r="GKV27" s="384"/>
      <c r="GKW27" s="384"/>
      <c r="GKX27" s="384"/>
      <c r="GKY27" s="384"/>
      <c r="GKZ27" s="384"/>
      <c r="GLA27" s="384"/>
      <c r="GLB27" s="384"/>
      <c r="GLC27" s="384"/>
      <c r="GLD27" s="384"/>
      <c r="GLE27" s="384"/>
      <c r="GLF27" s="384"/>
      <c r="GLG27" s="384"/>
      <c r="GLH27" s="384"/>
      <c r="GLI27" s="384"/>
      <c r="GLJ27" s="384"/>
      <c r="GLK27" s="384"/>
      <c r="GLL27" s="384"/>
      <c r="GLM27" s="384"/>
      <c r="GLN27" s="384"/>
      <c r="GLO27" s="384"/>
      <c r="GLP27" s="384"/>
      <c r="GLQ27" s="384"/>
      <c r="GLR27" s="384"/>
      <c r="GLS27" s="384"/>
      <c r="GLT27" s="384"/>
      <c r="GLU27" s="384"/>
      <c r="GLV27" s="384"/>
      <c r="GLW27" s="384"/>
      <c r="GLX27" s="384"/>
      <c r="GLY27" s="384"/>
      <c r="GLZ27" s="384"/>
      <c r="GMA27" s="384"/>
      <c r="GMB27" s="384"/>
      <c r="GMC27" s="384"/>
      <c r="GMD27" s="384"/>
      <c r="GME27" s="384"/>
      <c r="GMF27" s="384"/>
      <c r="GMG27" s="384"/>
      <c r="GMH27" s="384"/>
      <c r="GMI27" s="384"/>
      <c r="GMJ27" s="384"/>
      <c r="GMK27" s="384"/>
      <c r="GML27" s="384"/>
      <c r="GMM27" s="384"/>
      <c r="GMN27" s="384"/>
      <c r="GMO27" s="384"/>
      <c r="GMP27" s="384"/>
      <c r="GMQ27" s="384"/>
      <c r="GMR27" s="384"/>
      <c r="GMS27" s="384"/>
      <c r="GMT27" s="384"/>
      <c r="GMU27" s="384"/>
      <c r="GMV27" s="384"/>
      <c r="GMW27" s="384"/>
      <c r="GMX27" s="384"/>
      <c r="GMY27" s="384"/>
      <c r="GMZ27" s="384"/>
      <c r="GNA27" s="384"/>
      <c r="GNB27" s="384"/>
      <c r="GNC27" s="384"/>
      <c r="GND27" s="384"/>
      <c r="GNE27" s="384"/>
      <c r="GNF27" s="384"/>
      <c r="GNG27" s="384"/>
      <c r="GNH27" s="384"/>
      <c r="GNI27" s="384"/>
      <c r="GNJ27" s="384"/>
      <c r="GNK27" s="384"/>
      <c r="GNL27" s="384"/>
      <c r="GNM27" s="384"/>
      <c r="GNN27" s="384"/>
      <c r="GNO27" s="384"/>
      <c r="GNP27" s="384"/>
      <c r="GNQ27" s="384"/>
      <c r="GNR27" s="384"/>
      <c r="GNS27" s="384"/>
      <c r="GNT27" s="384"/>
      <c r="GNU27" s="384"/>
      <c r="GNV27" s="384"/>
      <c r="GNW27" s="384"/>
      <c r="GNX27" s="384"/>
      <c r="GNY27" s="384"/>
      <c r="GNZ27" s="384"/>
      <c r="GOA27" s="384"/>
      <c r="GOB27" s="384"/>
      <c r="GOC27" s="384"/>
      <c r="GOD27" s="384"/>
      <c r="GOE27" s="384"/>
      <c r="GOF27" s="384"/>
      <c r="GOG27" s="384"/>
      <c r="GOH27" s="384"/>
      <c r="GOI27" s="384"/>
      <c r="GOJ27" s="384"/>
      <c r="GOK27" s="384"/>
      <c r="GOL27" s="384"/>
      <c r="GOM27" s="384"/>
      <c r="GON27" s="384"/>
      <c r="GOO27" s="384"/>
      <c r="GOP27" s="384"/>
      <c r="GOQ27" s="384"/>
      <c r="GOR27" s="384"/>
      <c r="GOS27" s="384"/>
      <c r="GOT27" s="384"/>
      <c r="GOU27" s="384"/>
      <c r="GOV27" s="384"/>
      <c r="GOW27" s="384"/>
      <c r="GOX27" s="384"/>
      <c r="GOY27" s="384"/>
      <c r="GOZ27" s="384"/>
      <c r="GPA27" s="384"/>
      <c r="GPB27" s="384"/>
      <c r="GPC27" s="384"/>
      <c r="GPD27" s="384"/>
      <c r="GPE27" s="384"/>
      <c r="GPF27" s="384"/>
      <c r="GPG27" s="384"/>
      <c r="GPH27" s="384"/>
      <c r="GPI27" s="384"/>
      <c r="GPJ27" s="384"/>
      <c r="GPK27" s="384"/>
      <c r="GPL27" s="384"/>
      <c r="GPM27" s="384"/>
      <c r="GPN27" s="384"/>
      <c r="GPO27" s="384"/>
      <c r="GPP27" s="384"/>
      <c r="GPQ27" s="384"/>
      <c r="GPR27" s="384"/>
      <c r="GPS27" s="384"/>
      <c r="GPT27" s="384"/>
      <c r="GPU27" s="384"/>
      <c r="GPV27" s="384"/>
      <c r="GPW27" s="384"/>
      <c r="GPX27" s="384"/>
      <c r="GPY27" s="384"/>
      <c r="GPZ27" s="384"/>
      <c r="GQA27" s="384"/>
      <c r="GQB27" s="384"/>
      <c r="GQC27" s="384"/>
      <c r="GQD27" s="384"/>
      <c r="GQE27" s="384"/>
      <c r="GQF27" s="384"/>
      <c r="GQG27" s="384"/>
      <c r="GQH27" s="384"/>
      <c r="GQI27" s="384"/>
      <c r="GQJ27" s="384"/>
      <c r="GQK27" s="384"/>
      <c r="GQL27" s="384"/>
      <c r="GQM27" s="384"/>
      <c r="GQN27" s="384"/>
      <c r="GQO27" s="384"/>
      <c r="GQP27" s="384"/>
      <c r="GQQ27" s="384"/>
      <c r="GQR27" s="384"/>
      <c r="GQS27" s="384"/>
      <c r="GQT27" s="384"/>
      <c r="GQU27" s="384"/>
      <c r="GQV27" s="384"/>
      <c r="GQW27" s="384"/>
      <c r="GQX27" s="384"/>
      <c r="GQY27" s="384"/>
      <c r="GQZ27" s="384"/>
      <c r="GRA27" s="384"/>
      <c r="GRB27" s="384"/>
      <c r="GRC27" s="384"/>
      <c r="GRD27" s="384"/>
      <c r="GRE27" s="384"/>
      <c r="GRF27" s="384"/>
      <c r="GRG27" s="384"/>
      <c r="GRH27" s="384"/>
      <c r="GRI27" s="384"/>
      <c r="GRJ27" s="384"/>
      <c r="GRK27" s="384"/>
      <c r="GRL27" s="384"/>
      <c r="GRM27" s="384"/>
      <c r="GRN27" s="384"/>
      <c r="GRO27" s="384"/>
      <c r="GRP27" s="384"/>
      <c r="GRQ27" s="384"/>
      <c r="GRR27" s="384"/>
      <c r="GRS27" s="384"/>
      <c r="GRT27" s="384"/>
      <c r="GRU27" s="384"/>
      <c r="GRV27" s="384"/>
      <c r="GRW27" s="384"/>
      <c r="GRX27" s="384"/>
      <c r="GRY27" s="384"/>
      <c r="GRZ27" s="384"/>
      <c r="GSA27" s="384"/>
      <c r="GSB27" s="384"/>
      <c r="GSC27" s="384"/>
      <c r="GSD27" s="384"/>
      <c r="GSE27" s="384"/>
      <c r="GSF27" s="384"/>
      <c r="GSG27" s="384"/>
      <c r="GSH27" s="384"/>
      <c r="GSI27" s="384"/>
      <c r="GSJ27" s="384"/>
      <c r="GSK27" s="384"/>
      <c r="GSL27" s="384"/>
      <c r="GSM27" s="384"/>
      <c r="GSN27" s="384"/>
      <c r="GSO27" s="384"/>
      <c r="GSP27" s="384"/>
      <c r="GSQ27" s="384"/>
      <c r="GSR27" s="384"/>
      <c r="GSS27" s="384"/>
      <c r="GST27" s="384"/>
      <c r="GSU27" s="384"/>
      <c r="GSV27" s="384"/>
      <c r="GSW27" s="384"/>
      <c r="GSX27" s="384"/>
      <c r="GSY27" s="384"/>
      <c r="GSZ27" s="384"/>
      <c r="GTA27" s="384"/>
      <c r="GTB27" s="384"/>
      <c r="GTC27" s="384"/>
      <c r="GTD27" s="384"/>
      <c r="GTE27" s="384"/>
      <c r="GTF27" s="384"/>
      <c r="GTG27" s="384"/>
      <c r="GTH27" s="384"/>
      <c r="GTI27" s="384"/>
      <c r="GTJ27" s="384"/>
      <c r="GTK27" s="384"/>
      <c r="GTL27" s="384"/>
      <c r="GTM27" s="384"/>
      <c r="GTN27" s="384"/>
      <c r="GTO27" s="384"/>
      <c r="GTP27" s="384"/>
      <c r="GTQ27" s="384"/>
      <c r="GTR27" s="384"/>
      <c r="GTS27" s="384"/>
      <c r="GTT27" s="384"/>
      <c r="GTU27" s="384"/>
      <c r="GTV27" s="384"/>
      <c r="GTW27" s="384"/>
      <c r="GTX27" s="384"/>
      <c r="GTY27" s="384"/>
      <c r="GTZ27" s="384"/>
      <c r="GUA27" s="384"/>
      <c r="GUB27" s="384"/>
      <c r="GUC27" s="384"/>
      <c r="GUD27" s="384"/>
      <c r="GUE27" s="384"/>
      <c r="GUF27" s="384"/>
      <c r="GUG27" s="384"/>
      <c r="GUH27" s="384"/>
      <c r="GUI27" s="384"/>
      <c r="GUJ27" s="384"/>
      <c r="GUK27" s="384"/>
      <c r="GUL27" s="384"/>
      <c r="GUM27" s="384"/>
      <c r="GUN27" s="384"/>
      <c r="GUO27" s="384"/>
      <c r="GUP27" s="384"/>
      <c r="GUQ27" s="384"/>
      <c r="GUR27" s="384"/>
      <c r="GUS27" s="384"/>
      <c r="GUT27" s="384"/>
      <c r="GUU27" s="384"/>
      <c r="GUV27" s="384"/>
      <c r="GUW27" s="384"/>
      <c r="GUX27" s="384"/>
      <c r="GUY27" s="384"/>
      <c r="GUZ27" s="384"/>
      <c r="GVA27" s="384"/>
      <c r="GVB27" s="384"/>
      <c r="GVC27" s="384"/>
      <c r="GVD27" s="384"/>
      <c r="GVE27" s="384"/>
      <c r="GVF27" s="384"/>
      <c r="GVG27" s="384"/>
      <c r="GVH27" s="384"/>
      <c r="GVI27" s="384"/>
      <c r="GVJ27" s="384"/>
      <c r="GVK27" s="384"/>
      <c r="GVL27" s="384"/>
      <c r="GVM27" s="384"/>
      <c r="GVN27" s="384"/>
      <c r="GVO27" s="384"/>
      <c r="GVP27" s="384"/>
      <c r="GVQ27" s="384"/>
      <c r="GVR27" s="384"/>
      <c r="GVS27" s="384"/>
      <c r="GVT27" s="384"/>
      <c r="GVU27" s="384"/>
      <c r="GVV27" s="384"/>
      <c r="GVW27" s="384"/>
      <c r="GVX27" s="384"/>
      <c r="GVY27" s="384"/>
      <c r="GVZ27" s="384"/>
      <c r="GWA27" s="384"/>
      <c r="GWB27" s="384"/>
      <c r="GWC27" s="384"/>
      <c r="GWD27" s="384"/>
      <c r="GWE27" s="384"/>
      <c r="GWF27" s="384"/>
      <c r="GWG27" s="384"/>
      <c r="GWH27" s="384"/>
      <c r="GWI27" s="384"/>
      <c r="GWJ27" s="384"/>
      <c r="GWK27" s="384"/>
      <c r="GWL27" s="384"/>
      <c r="GWM27" s="384"/>
      <c r="GWN27" s="384"/>
      <c r="GWO27" s="384"/>
      <c r="GWP27" s="384"/>
      <c r="GWQ27" s="384"/>
      <c r="GWR27" s="384"/>
      <c r="GWS27" s="384"/>
      <c r="GWT27" s="384"/>
      <c r="GWU27" s="384"/>
      <c r="GWV27" s="384"/>
      <c r="GWW27" s="384"/>
      <c r="GWX27" s="384"/>
      <c r="GWY27" s="384"/>
      <c r="GWZ27" s="384"/>
      <c r="GXA27" s="384"/>
      <c r="GXB27" s="384"/>
      <c r="GXC27" s="384"/>
      <c r="GXD27" s="384"/>
      <c r="GXE27" s="384"/>
      <c r="GXF27" s="384"/>
      <c r="GXG27" s="384"/>
      <c r="GXH27" s="384"/>
      <c r="GXI27" s="384"/>
      <c r="GXJ27" s="384"/>
      <c r="GXK27" s="384"/>
      <c r="GXL27" s="384"/>
      <c r="GXM27" s="384"/>
      <c r="GXN27" s="384"/>
      <c r="GXO27" s="384"/>
      <c r="GXP27" s="384"/>
      <c r="GXQ27" s="384"/>
      <c r="GXR27" s="384"/>
      <c r="GXS27" s="384"/>
      <c r="GXT27" s="384"/>
      <c r="GXU27" s="384"/>
      <c r="GXV27" s="384"/>
      <c r="GXW27" s="384"/>
      <c r="GXX27" s="384"/>
      <c r="GXY27" s="384"/>
      <c r="GXZ27" s="384"/>
      <c r="GYA27" s="384"/>
      <c r="GYB27" s="384"/>
      <c r="GYC27" s="384"/>
      <c r="GYD27" s="384"/>
      <c r="GYE27" s="384"/>
      <c r="GYF27" s="384"/>
      <c r="GYG27" s="384"/>
      <c r="GYH27" s="384"/>
      <c r="GYI27" s="384"/>
      <c r="GYJ27" s="384"/>
      <c r="GYK27" s="384"/>
      <c r="GYL27" s="384"/>
      <c r="GYM27" s="384"/>
      <c r="GYN27" s="384"/>
      <c r="GYO27" s="384"/>
      <c r="GYP27" s="384"/>
      <c r="GYQ27" s="384"/>
      <c r="GYR27" s="384"/>
      <c r="GYS27" s="384"/>
      <c r="GYT27" s="384"/>
      <c r="GYU27" s="384"/>
      <c r="GYV27" s="384"/>
      <c r="GYW27" s="384"/>
      <c r="GYX27" s="384"/>
      <c r="GYY27" s="384"/>
      <c r="GYZ27" s="384"/>
      <c r="GZA27" s="384"/>
      <c r="GZB27" s="384"/>
      <c r="GZC27" s="384"/>
      <c r="GZD27" s="384"/>
      <c r="GZE27" s="384"/>
      <c r="GZF27" s="384"/>
      <c r="GZG27" s="384"/>
      <c r="GZH27" s="384"/>
      <c r="GZI27" s="384"/>
      <c r="GZJ27" s="384"/>
      <c r="GZK27" s="384"/>
      <c r="GZL27" s="384"/>
      <c r="GZM27" s="384"/>
      <c r="GZN27" s="384"/>
      <c r="GZO27" s="384"/>
      <c r="GZP27" s="384"/>
      <c r="GZQ27" s="384"/>
      <c r="GZR27" s="384"/>
      <c r="GZS27" s="384"/>
      <c r="GZT27" s="384"/>
      <c r="GZU27" s="384"/>
      <c r="GZV27" s="384"/>
      <c r="GZW27" s="384"/>
      <c r="GZX27" s="384"/>
      <c r="GZY27" s="384"/>
      <c r="GZZ27" s="384"/>
      <c r="HAA27" s="384"/>
      <c r="HAB27" s="384"/>
      <c r="HAC27" s="384"/>
      <c r="HAD27" s="384"/>
      <c r="HAE27" s="384"/>
      <c r="HAF27" s="384"/>
      <c r="HAG27" s="384"/>
      <c r="HAH27" s="384"/>
      <c r="HAI27" s="384"/>
      <c r="HAJ27" s="384"/>
      <c r="HAK27" s="384"/>
      <c r="HAL27" s="384"/>
      <c r="HAM27" s="384"/>
      <c r="HAN27" s="384"/>
      <c r="HAO27" s="384"/>
      <c r="HAP27" s="384"/>
      <c r="HAQ27" s="384"/>
      <c r="HAR27" s="384"/>
      <c r="HAS27" s="384"/>
      <c r="HAT27" s="384"/>
      <c r="HAU27" s="384"/>
      <c r="HAV27" s="384"/>
      <c r="HAW27" s="384"/>
      <c r="HAX27" s="384"/>
      <c r="HAY27" s="384"/>
      <c r="HAZ27" s="384"/>
      <c r="HBA27" s="384"/>
      <c r="HBB27" s="384"/>
      <c r="HBC27" s="384"/>
      <c r="HBD27" s="384"/>
      <c r="HBE27" s="384"/>
      <c r="HBF27" s="384"/>
      <c r="HBG27" s="384"/>
      <c r="HBH27" s="384"/>
      <c r="HBI27" s="384"/>
      <c r="HBJ27" s="384"/>
      <c r="HBK27" s="384"/>
      <c r="HBL27" s="384"/>
      <c r="HBM27" s="384"/>
      <c r="HBN27" s="384"/>
      <c r="HBO27" s="384"/>
      <c r="HBP27" s="384"/>
      <c r="HBQ27" s="384"/>
      <c r="HBR27" s="384"/>
      <c r="HBS27" s="384"/>
      <c r="HBT27" s="384"/>
      <c r="HBU27" s="384"/>
      <c r="HBV27" s="384"/>
      <c r="HBW27" s="384"/>
      <c r="HBX27" s="384"/>
      <c r="HBY27" s="384"/>
      <c r="HBZ27" s="384"/>
      <c r="HCA27" s="384"/>
      <c r="HCB27" s="384"/>
      <c r="HCC27" s="384"/>
      <c r="HCD27" s="384"/>
      <c r="HCE27" s="384"/>
      <c r="HCF27" s="384"/>
      <c r="HCG27" s="384"/>
      <c r="HCH27" s="384"/>
      <c r="HCI27" s="384"/>
      <c r="HCJ27" s="384"/>
      <c r="HCK27" s="384"/>
      <c r="HCL27" s="384"/>
      <c r="HCM27" s="384"/>
      <c r="HCN27" s="384"/>
      <c r="HCO27" s="384"/>
      <c r="HCP27" s="384"/>
      <c r="HCQ27" s="384"/>
      <c r="HCR27" s="384"/>
      <c r="HCS27" s="384"/>
      <c r="HCT27" s="384"/>
      <c r="HCU27" s="384"/>
      <c r="HCV27" s="384"/>
      <c r="HCW27" s="384"/>
      <c r="HCX27" s="384"/>
      <c r="HCY27" s="384"/>
      <c r="HCZ27" s="384"/>
      <c r="HDA27" s="384"/>
      <c r="HDB27" s="384"/>
      <c r="HDC27" s="384"/>
      <c r="HDD27" s="384"/>
      <c r="HDE27" s="384"/>
      <c r="HDF27" s="384"/>
      <c r="HDG27" s="384"/>
      <c r="HDH27" s="384"/>
      <c r="HDI27" s="384"/>
      <c r="HDJ27" s="384"/>
      <c r="HDK27" s="384"/>
      <c r="HDL27" s="384"/>
      <c r="HDM27" s="384"/>
      <c r="HDN27" s="384"/>
      <c r="HDO27" s="384"/>
      <c r="HDP27" s="384"/>
      <c r="HDQ27" s="384"/>
      <c r="HDR27" s="384"/>
      <c r="HDS27" s="384"/>
      <c r="HDT27" s="384"/>
      <c r="HDU27" s="384"/>
      <c r="HDV27" s="384"/>
      <c r="HDW27" s="384"/>
      <c r="HDX27" s="384"/>
      <c r="HDY27" s="384"/>
      <c r="HDZ27" s="384"/>
      <c r="HEA27" s="384"/>
      <c r="HEB27" s="384"/>
      <c r="HEC27" s="384"/>
      <c r="HED27" s="384"/>
      <c r="HEE27" s="384"/>
      <c r="HEF27" s="384"/>
      <c r="HEG27" s="384"/>
      <c r="HEH27" s="384"/>
      <c r="HEI27" s="384"/>
      <c r="HEJ27" s="384"/>
      <c r="HEK27" s="384"/>
      <c r="HEL27" s="384"/>
      <c r="HEM27" s="384"/>
      <c r="HEN27" s="384"/>
      <c r="HEO27" s="384"/>
      <c r="HEP27" s="384"/>
      <c r="HEQ27" s="384"/>
      <c r="HER27" s="384"/>
      <c r="HES27" s="384"/>
      <c r="HET27" s="384"/>
      <c r="HEU27" s="384"/>
      <c r="HEV27" s="384"/>
      <c r="HEW27" s="384"/>
      <c r="HEX27" s="384"/>
      <c r="HEY27" s="384"/>
      <c r="HEZ27" s="384"/>
      <c r="HFA27" s="384"/>
      <c r="HFB27" s="384"/>
      <c r="HFC27" s="384"/>
      <c r="HFD27" s="384"/>
      <c r="HFE27" s="384"/>
      <c r="HFF27" s="384"/>
      <c r="HFG27" s="384"/>
      <c r="HFH27" s="384"/>
      <c r="HFI27" s="384"/>
      <c r="HFJ27" s="384"/>
      <c r="HFK27" s="384"/>
      <c r="HFL27" s="384"/>
      <c r="HFM27" s="384"/>
      <c r="HFN27" s="384"/>
      <c r="HFO27" s="384"/>
      <c r="HFP27" s="384"/>
      <c r="HFQ27" s="384"/>
      <c r="HFR27" s="384"/>
      <c r="HFS27" s="384"/>
      <c r="HFT27" s="384"/>
      <c r="HFU27" s="384"/>
      <c r="HFV27" s="384"/>
      <c r="HFW27" s="384"/>
      <c r="HFX27" s="384"/>
      <c r="HFY27" s="384"/>
      <c r="HFZ27" s="384"/>
      <c r="HGA27" s="384"/>
      <c r="HGB27" s="384"/>
      <c r="HGC27" s="384"/>
      <c r="HGD27" s="384"/>
      <c r="HGE27" s="384"/>
      <c r="HGF27" s="384"/>
      <c r="HGG27" s="384"/>
      <c r="HGH27" s="384"/>
      <c r="HGI27" s="384"/>
      <c r="HGJ27" s="384"/>
      <c r="HGK27" s="384"/>
      <c r="HGL27" s="384"/>
      <c r="HGM27" s="384"/>
      <c r="HGN27" s="384"/>
      <c r="HGO27" s="384"/>
      <c r="HGP27" s="384"/>
      <c r="HGQ27" s="384"/>
      <c r="HGR27" s="384"/>
      <c r="HGS27" s="384"/>
      <c r="HGT27" s="384"/>
      <c r="HGU27" s="384"/>
      <c r="HGV27" s="384"/>
      <c r="HGW27" s="384"/>
      <c r="HGX27" s="384"/>
      <c r="HGY27" s="384"/>
      <c r="HGZ27" s="384"/>
      <c r="HHA27" s="384"/>
      <c r="HHB27" s="384"/>
      <c r="HHC27" s="384"/>
      <c r="HHD27" s="384"/>
      <c r="HHE27" s="384"/>
      <c r="HHF27" s="384"/>
      <c r="HHG27" s="384"/>
      <c r="HHH27" s="384"/>
      <c r="HHI27" s="384"/>
      <c r="HHJ27" s="384"/>
      <c r="HHK27" s="384"/>
      <c r="HHL27" s="384"/>
      <c r="HHM27" s="384"/>
      <c r="HHN27" s="384"/>
      <c r="HHO27" s="384"/>
      <c r="HHP27" s="384"/>
      <c r="HHQ27" s="384"/>
      <c r="HHR27" s="384"/>
      <c r="HHS27" s="384"/>
      <c r="HHT27" s="384"/>
      <c r="HHU27" s="384"/>
      <c r="HHV27" s="384"/>
      <c r="HHW27" s="384"/>
      <c r="HHX27" s="384"/>
      <c r="HHY27" s="384"/>
      <c r="HHZ27" s="384"/>
      <c r="HIA27" s="384"/>
      <c r="HIB27" s="384"/>
      <c r="HIC27" s="384"/>
      <c r="HID27" s="384"/>
      <c r="HIE27" s="384"/>
      <c r="HIF27" s="384"/>
      <c r="HIG27" s="384"/>
      <c r="HIH27" s="384"/>
      <c r="HII27" s="384"/>
      <c r="HIJ27" s="384"/>
      <c r="HIK27" s="384"/>
      <c r="HIL27" s="384"/>
      <c r="HIM27" s="384"/>
      <c r="HIN27" s="384"/>
      <c r="HIO27" s="384"/>
      <c r="HIP27" s="384"/>
      <c r="HIQ27" s="384"/>
      <c r="HIR27" s="384"/>
      <c r="HIS27" s="384"/>
      <c r="HIT27" s="384"/>
      <c r="HIU27" s="384"/>
      <c r="HIV27" s="384"/>
      <c r="HIW27" s="384"/>
      <c r="HIX27" s="384"/>
      <c r="HIY27" s="384"/>
      <c r="HIZ27" s="384"/>
      <c r="HJA27" s="384"/>
      <c r="HJB27" s="384"/>
      <c r="HJC27" s="384"/>
      <c r="HJD27" s="384"/>
      <c r="HJE27" s="384"/>
      <c r="HJF27" s="384"/>
      <c r="HJG27" s="384"/>
      <c r="HJH27" s="384"/>
      <c r="HJI27" s="384"/>
      <c r="HJJ27" s="384"/>
      <c r="HJK27" s="384"/>
      <c r="HJL27" s="384"/>
      <c r="HJM27" s="384"/>
      <c r="HJN27" s="384"/>
      <c r="HJO27" s="384"/>
      <c r="HJP27" s="384"/>
      <c r="HJQ27" s="384"/>
      <c r="HJR27" s="384"/>
      <c r="HJS27" s="384"/>
      <c r="HJT27" s="384"/>
      <c r="HJU27" s="384"/>
      <c r="HJV27" s="384"/>
      <c r="HJW27" s="384"/>
      <c r="HJX27" s="384"/>
      <c r="HJY27" s="384"/>
      <c r="HJZ27" s="384"/>
      <c r="HKA27" s="384"/>
      <c r="HKB27" s="384"/>
      <c r="HKC27" s="384"/>
      <c r="HKD27" s="384"/>
      <c r="HKE27" s="384"/>
      <c r="HKF27" s="384"/>
      <c r="HKG27" s="384"/>
      <c r="HKH27" s="384"/>
      <c r="HKI27" s="384"/>
      <c r="HKJ27" s="384"/>
      <c r="HKK27" s="384"/>
      <c r="HKL27" s="384"/>
      <c r="HKM27" s="384"/>
      <c r="HKN27" s="384"/>
      <c r="HKO27" s="384"/>
      <c r="HKP27" s="384"/>
      <c r="HKQ27" s="384"/>
      <c r="HKR27" s="384"/>
      <c r="HKS27" s="384"/>
      <c r="HKT27" s="384"/>
      <c r="HKU27" s="384"/>
      <c r="HKV27" s="384"/>
      <c r="HKW27" s="384"/>
      <c r="HKX27" s="384"/>
      <c r="HKY27" s="384"/>
      <c r="HKZ27" s="384"/>
      <c r="HLA27" s="384"/>
      <c r="HLB27" s="384"/>
      <c r="HLC27" s="384"/>
      <c r="HLD27" s="384"/>
      <c r="HLE27" s="384"/>
      <c r="HLF27" s="384"/>
      <c r="HLG27" s="384"/>
      <c r="HLH27" s="384"/>
      <c r="HLI27" s="384"/>
      <c r="HLJ27" s="384"/>
      <c r="HLK27" s="384"/>
      <c r="HLL27" s="384"/>
      <c r="HLM27" s="384"/>
      <c r="HLN27" s="384"/>
      <c r="HLO27" s="384"/>
      <c r="HLP27" s="384"/>
      <c r="HLQ27" s="384"/>
      <c r="HLR27" s="384"/>
      <c r="HLS27" s="384"/>
      <c r="HLT27" s="384"/>
      <c r="HLU27" s="384"/>
      <c r="HLV27" s="384"/>
      <c r="HLW27" s="384"/>
      <c r="HLX27" s="384"/>
      <c r="HLY27" s="384"/>
      <c r="HLZ27" s="384"/>
      <c r="HMA27" s="384"/>
      <c r="HMB27" s="384"/>
      <c r="HMC27" s="384"/>
      <c r="HMD27" s="384"/>
      <c r="HME27" s="384"/>
      <c r="HMF27" s="384"/>
      <c r="HMG27" s="384"/>
      <c r="HMH27" s="384"/>
      <c r="HMI27" s="384"/>
      <c r="HMJ27" s="384"/>
      <c r="HMK27" s="384"/>
      <c r="HML27" s="384"/>
      <c r="HMM27" s="384"/>
      <c r="HMN27" s="384"/>
      <c r="HMO27" s="384"/>
      <c r="HMP27" s="384"/>
      <c r="HMQ27" s="384"/>
      <c r="HMR27" s="384"/>
      <c r="HMS27" s="384"/>
      <c r="HMT27" s="384"/>
      <c r="HMU27" s="384"/>
      <c r="HMV27" s="384"/>
      <c r="HMW27" s="384"/>
      <c r="HMX27" s="384"/>
      <c r="HMY27" s="384"/>
      <c r="HMZ27" s="384"/>
      <c r="HNA27" s="384"/>
      <c r="HNB27" s="384"/>
      <c r="HNC27" s="384"/>
      <c r="HND27" s="384"/>
      <c r="HNE27" s="384"/>
      <c r="HNF27" s="384"/>
      <c r="HNG27" s="384"/>
      <c r="HNH27" s="384"/>
      <c r="HNI27" s="384"/>
      <c r="HNJ27" s="384"/>
      <c r="HNK27" s="384"/>
      <c r="HNL27" s="384"/>
      <c r="HNM27" s="384"/>
      <c r="HNN27" s="384"/>
      <c r="HNO27" s="384"/>
      <c r="HNP27" s="384"/>
      <c r="HNQ27" s="384"/>
      <c r="HNR27" s="384"/>
      <c r="HNS27" s="384"/>
      <c r="HNT27" s="384"/>
      <c r="HNU27" s="384"/>
      <c r="HNV27" s="384"/>
      <c r="HNW27" s="384"/>
      <c r="HNX27" s="384"/>
      <c r="HNY27" s="384"/>
      <c r="HNZ27" s="384"/>
      <c r="HOA27" s="384"/>
      <c r="HOB27" s="384"/>
      <c r="HOC27" s="384"/>
      <c r="HOD27" s="384"/>
      <c r="HOE27" s="384"/>
      <c r="HOF27" s="384"/>
      <c r="HOG27" s="384"/>
      <c r="HOH27" s="384"/>
      <c r="HOI27" s="384"/>
      <c r="HOJ27" s="384"/>
      <c r="HOK27" s="384"/>
      <c r="HOL27" s="384"/>
      <c r="HOM27" s="384"/>
      <c r="HON27" s="384"/>
      <c r="HOO27" s="384"/>
      <c r="HOP27" s="384"/>
      <c r="HOQ27" s="384"/>
      <c r="HOR27" s="384"/>
      <c r="HOS27" s="384"/>
      <c r="HOT27" s="384"/>
      <c r="HOU27" s="384"/>
      <c r="HOV27" s="384"/>
      <c r="HOW27" s="384"/>
      <c r="HOX27" s="384"/>
      <c r="HOY27" s="384"/>
      <c r="HOZ27" s="384"/>
      <c r="HPA27" s="384"/>
      <c r="HPB27" s="384"/>
      <c r="HPC27" s="384"/>
      <c r="HPD27" s="384"/>
      <c r="HPE27" s="384"/>
      <c r="HPF27" s="384"/>
      <c r="HPG27" s="384"/>
      <c r="HPH27" s="384"/>
      <c r="HPI27" s="384"/>
      <c r="HPJ27" s="384"/>
      <c r="HPK27" s="384"/>
      <c r="HPL27" s="384"/>
      <c r="HPM27" s="384"/>
      <c r="HPN27" s="384"/>
      <c r="HPO27" s="384"/>
      <c r="HPP27" s="384"/>
      <c r="HPQ27" s="384"/>
      <c r="HPR27" s="384"/>
      <c r="HPS27" s="384"/>
      <c r="HPT27" s="384"/>
      <c r="HPU27" s="384"/>
      <c r="HPV27" s="384"/>
      <c r="HPW27" s="384"/>
      <c r="HPX27" s="384"/>
      <c r="HPY27" s="384"/>
      <c r="HPZ27" s="384"/>
      <c r="HQA27" s="384"/>
      <c r="HQB27" s="384"/>
      <c r="HQC27" s="384"/>
      <c r="HQD27" s="384"/>
      <c r="HQE27" s="384"/>
      <c r="HQF27" s="384"/>
      <c r="HQG27" s="384"/>
      <c r="HQH27" s="384"/>
      <c r="HQI27" s="384"/>
      <c r="HQJ27" s="384"/>
      <c r="HQK27" s="384"/>
      <c r="HQL27" s="384"/>
      <c r="HQM27" s="384"/>
      <c r="HQN27" s="384"/>
      <c r="HQO27" s="384"/>
      <c r="HQP27" s="384"/>
      <c r="HQQ27" s="384"/>
      <c r="HQR27" s="384"/>
      <c r="HQS27" s="384"/>
      <c r="HQT27" s="384"/>
      <c r="HQU27" s="384"/>
      <c r="HQV27" s="384"/>
      <c r="HQW27" s="384"/>
      <c r="HQX27" s="384"/>
      <c r="HQY27" s="384"/>
      <c r="HQZ27" s="384"/>
      <c r="HRA27" s="384"/>
      <c r="HRB27" s="384"/>
      <c r="HRC27" s="384"/>
      <c r="HRD27" s="384"/>
      <c r="HRE27" s="384"/>
      <c r="HRF27" s="384"/>
      <c r="HRG27" s="384"/>
      <c r="HRH27" s="384"/>
      <c r="HRI27" s="384"/>
      <c r="HRJ27" s="384"/>
      <c r="HRK27" s="384"/>
      <c r="HRL27" s="384"/>
      <c r="HRM27" s="384"/>
      <c r="HRN27" s="384"/>
      <c r="HRO27" s="384"/>
      <c r="HRP27" s="384"/>
      <c r="HRQ27" s="384"/>
      <c r="HRR27" s="384"/>
      <c r="HRS27" s="384"/>
      <c r="HRT27" s="384"/>
      <c r="HRU27" s="384"/>
      <c r="HRV27" s="384"/>
      <c r="HRW27" s="384"/>
      <c r="HRX27" s="384"/>
      <c r="HRY27" s="384"/>
      <c r="HRZ27" s="384"/>
      <c r="HSA27" s="384"/>
      <c r="HSB27" s="384"/>
      <c r="HSC27" s="384"/>
      <c r="HSD27" s="384"/>
      <c r="HSE27" s="384"/>
      <c r="HSF27" s="384"/>
      <c r="HSG27" s="384"/>
      <c r="HSH27" s="384"/>
      <c r="HSI27" s="384"/>
      <c r="HSJ27" s="384"/>
      <c r="HSK27" s="384"/>
      <c r="HSL27" s="384"/>
      <c r="HSM27" s="384"/>
      <c r="HSN27" s="384"/>
      <c r="HSO27" s="384"/>
      <c r="HSP27" s="384"/>
      <c r="HSQ27" s="384"/>
      <c r="HSR27" s="384"/>
      <c r="HSS27" s="384"/>
      <c r="HST27" s="384"/>
      <c r="HSU27" s="384"/>
      <c r="HSV27" s="384"/>
      <c r="HSW27" s="384"/>
      <c r="HSX27" s="384"/>
      <c r="HSY27" s="384"/>
      <c r="HSZ27" s="384"/>
      <c r="HTA27" s="384"/>
      <c r="HTB27" s="384"/>
      <c r="HTC27" s="384"/>
      <c r="HTD27" s="384"/>
      <c r="HTE27" s="384"/>
      <c r="HTF27" s="384"/>
      <c r="HTG27" s="384"/>
      <c r="HTH27" s="384"/>
      <c r="HTI27" s="384"/>
      <c r="HTJ27" s="384"/>
      <c r="HTK27" s="384"/>
      <c r="HTL27" s="384"/>
      <c r="HTM27" s="384"/>
      <c r="HTN27" s="384"/>
      <c r="HTO27" s="384"/>
      <c r="HTP27" s="384"/>
      <c r="HTQ27" s="384"/>
      <c r="HTR27" s="384"/>
      <c r="HTS27" s="384"/>
      <c r="HTT27" s="384"/>
      <c r="HTU27" s="384"/>
      <c r="HTV27" s="384"/>
      <c r="HTW27" s="384"/>
      <c r="HTX27" s="384"/>
      <c r="HTY27" s="384"/>
      <c r="HTZ27" s="384"/>
      <c r="HUA27" s="384"/>
      <c r="HUB27" s="384"/>
      <c r="HUC27" s="384"/>
      <c r="HUD27" s="384"/>
      <c r="HUE27" s="384"/>
      <c r="HUF27" s="384"/>
      <c r="HUG27" s="384"/>
      <c r="HUH27" s="384"/>
      <c r="HUI27" s="384"/>
      <c r="HUJ27" s="384"/>
      <c r="HUK27" s="384"/>
      <c r="HUL27" s="384"/>
      <c r="HUM27" s="384"/>
      <c r="HUN27" s="384"/>
      <c r="HUO27" s="384"/>
      <c r="HUP27" s="384"/>
      <c r="HUQ27" s="384"/>
      <c r="HUR27" s="384"/>
      <c r="HUS27" s="384"/>
      <c r="HUT27" s="384"/>
      <c r="HUU27" s="384"/>
      <c r="HUV27" s="384"/>
      <c r="HUW27" s="384"/>
      <c r="HUX27" s="384"/>
      <c r="HUY27" s="384"/>
      <c r="HUZ27" s="384"/>
      <c r="HVA27" s="384"/>
      <c r="HVB27" s="384"/>
      <c r="HVC27" s="384"/>
      <c r="HVD27" s="384"/>
      <c r="HVE27" s="384"/>
      <c r="HVF27" s="384"/>
      <c r="HVG27" s="384"/>
      <c r="HVH27" s="384"/>
      <c r="HVI27" s="384"/>
      <c r="HVJ27" s="384"/>
      <c r="HVK27" s="384"/>
      <c r="HVL27" s="384"/>
      <c r="HVM27" s="384"/>
      <c r="HVN27" s="384"/>
      <c r="HVO27" s="384"/>
      <c r="HVP27" s="384"/>
      <c r="HVQ27" s="384"/>
      <c r="HVR27" s="384"/>
      <c r="HVS27" s="384"/>
      <c r="HVT27" s="384"/>
      <c r="HVU27" s="384"/>
      <c r="HVV27" s="384"/>
      <c r="HVW27" s="384"/>
      <c r="HVX27" s="384"/>
      <c r="HVY27" s="384"/>
      <c r="HVZ27" s="384"/>
      <c r="HWA27" s="384"/>
      <c r="HWB27" s="384"/>
      <c r="HWC27" s="384"/>
      <c r="HWD27" s="384"/>
      <c r="HWE27" s="384"/>
      <c r="HWF27" s="384"/>
      <c r="HWG27" s="384"/>
      <c r="HWH27" s="384"/>
      <c r="HWI27" s="384"/>
      <c r="HWJ27" s="384"/>
      <c r="HWK27" s="384"/>
      <c r="HWL27" s="384"/>
      <c r="HWM27" s="384"/>
      <c r="HWN27" s="384"/>
      <c r="HWO27" s="384"/>
      <c r="HWP27" s="384"/>
      <c r="HWQ27" s="384"/>
      <c r="HWR27" s="384"/>
      <c r="HWS27" s="384"/>
      <c r="HWT27" s="384"/>
      <c r="HWU27" s="384"/>
      <c r="HWV27" s="384"/>
      <c r="HWW27" s="384"/>
      <c r="HWX27" s="384"/>
      <c r="HWY27" s="384"/>
      <c r="HWZ27" s="384"/>
      <c r="HXA27" s="384"/>
      <c r="HXB27" s="384"/>
      <c r="HXC27" s="384"/>
      <c r="HXD27" s="384"/>
      <c r="HXE27" s="384"/>
      <c r="HXF27" s="384"/>
      <c r="HXG27" s="384"/>
      <c r="HXH27" s="384"/>
      <c r="HXI27" s="384"/>
      <c r="HXJ27" s="384"/>
      <c r="HXK27" s="384"/>
      <c r="HXL27" s="384"/>
      <c r="HXM27" s="384"/>
      <c r="HXN27" s="384"/>
      <c r="HXO27" s="384"/>
      <c r="HXP27" s="384"/>
      <c r="HXQ27" s="384"/>
      <c r="HXR27" s="384"/>
      <c r="HXS27" s="384"/>
      <c r="HXT27" s="384"/>
      <c r="HXU27" s="384"/>
      <c r="HXV27" s="384"/>
      <c r="HXW27" s="384"/>
      <c r="HXX27" s="384"/>
      <c r="HXY27" s="384"/>
      <c r="HXZ27" s="384"/>
      <c r="HYA27" s="384"/>
      <c r="HYB27" s="384"/>
      <c r="HYC27" s="384"/>
      <c r="HYD27" s="384"/>
      <c r="HYE27" s="384"/>
      <c r="HYF27" s="384"/>
      <c r="HYG27" s="384"/>
      <c r="HYH27" s="384"/>
      <c r="HYI27" s="384"/>
      <c r="HYJ27" s="384"/>
      <c r="HYK27" s="384"/>
      <c r="HYL27" s="384"/>
      <c r="HYM27" s="384"/>
      <c r="HYN27" s="384"/>
      <c r="HYO27" s="384"/>
      <c r="HYP27" s="384"/>
      <c r="HYQ27" s="384"/>
      <c r="HYR27" s="384"/>
      <c r="HYS27" s="384"/>
      <c r="HYT27" s="384"/>
      <c r="HYU27" s="384"/>
      <c r="HYV27" s="384"/>
      <c r="HYW27" s="384"/>
      <c r="HYX27" s="384"/>
      <c r="HYY27" s="384"/>
      <c r="HYZ27" s="384"/>
      <c r="HZA27" s="384"/>
      <c r="HZB27" s="384"/>
      <c r="HZC27" s="384"/>
      <c r="HZD27" s="384"/>
      <c r="HZE27" s="384"/>
      <c r="HZF27" s="384"/>
      <c r="HZG27" s="384"/>
      <c r="HZH27" s="384"/>
      <c r="HZI27" s="384"/>
      <c r="HZJ27" s="384"/>
      <c r="HZK27" s="384"/>
      <c r="HZL27" s="384"/>
      <c r="HZM27" s="384"/>
      <c r="HZN27" s="384"/>
      <c r="HZO27" s="384"/>
      <c r="HZP27" s="384"/>
      <c r="HZQ27" s="384"/>
      <c r="HZR27" s="384"/>
      <c r="HZS27" s="384"/>
      <c r="HZT27" s="384"/>
      <c r="HZU27" s="384"/>
      <c r="HZV27" s="384"/>
      <c r="HZW27" s="384"/>
      <c r="HZX27" s="384"/>
      <c r="HZY27" s="384"/>
      <c r="HZZ27" s="384"/>
      <c r="IAA27" s="384"/>
      <c r="IAB27" s="384"/>
      <c r="IAC27" s="384"/>
      <c r="IAD27" s="384"/>
      <c r="IAE27" s="384"/>
      <c r="IAF27" s="384"/>
      <c r="IAG27" s="384"/>
      <c r="IAH27" s="384"/>
      <c r="IAI27" s="384"/>
      <c r="IAJ27" s="384"/>
      <c r="IAK27" s="384"/>
      <c r="IAL27" s="384"/>
      <c r="IAM27" s="384"/>
      <c r="IAN27" s="384"/>
      <c r="IAO27" s="384"/>
      <c r="IAP27" s="384"/>
      <c r="IAQ27" s="384"/>
      <c r="IAR27" s="384"/>
      <c r="IAS27" s="384"/>
      <c r="IAT27" s="384"/>
      <c r="IAU27" s="384"/>
      <c r="IAV27" s="384"/>
      <c r="IAW27" s="384"/>
      <c r="IAX27" s="384"/>
      <c r="IAY27" s="384"/>
      <c r="IAZ27" s="384"/>
      <c r="IBA27" s="384"/>
      <c r="IBB27" s="384"/>
      <c r="IBC27" s="384"/>
      <c r="IBD27" s="384"/>
      <c r="IBE27" s="384"/>
      <c r="IBF27" s="384"/>
      <c r="IBG27" s="384"/>
      <c r="IBH27" s="384"/>
      <c r="IBI27" s="384"/>
      <c r="IBJ27" s="384"/>
      <c r="IBK27" s="384"/>
      <c r="IBL27" s="384"/>
      <c r="IBM27" s="384"/>
      <c r="IBN27" s="384"/>
      <c r="IBO27" s="384"/>
      <c r="IBP27" s="384"/>
      <c r="IBQ27" s="384"/>
      <c r="IBR27" s="384"/>
      <c r="IBS27" s="384"/>
      <c r="IBT27" s="384"/>
      <c r="IBU27" s="384"/>
      <c r="IBV27" s="384"/>
      <c r="IBW27" s="384"/>
      <c r="IBX27" s="384"/>
      <c r="IBY27" s="384"/>
      <c r="IBZ27" s="384"/>
      <c r="ICA27" s="384"/>
      <c r="ICB27" s="384"/>
      <c r="ICC27" s="384"/>
      <c r="ICD27" s="384"/>
      <c r="ICE27" s="384"/>
      <c r="ICF27" s="384"/>
      <c r="ICG27" s="384"/>
      <c r="ICH27" s="384"/>
      <c r="ICI27" s="384"/>
      <c r="ICJ27" s="384"/>
      <c r="ICK27" s="384"/>
      <c r="ICL27" s="384"/>
      <c r="ICM27" s="384"/>
      <c r="ICN27" s="384"/>
      <c r="ICO27" s="384"/>
      <c r="ICP27" s="384"/>
      <c r="ICQ27" s="384"/>
      <c r="ICR27" s="384"/>
      <c r="ICS27" s="384"/>
      <c r="ICT27" s="384"/>
      <c r="ICU27" s="384"/>
      <c r="ICV27" s="384"/>
      <c r="ICW27" s="384"/>
      <c r="ICX27" s="384"/>
      <c r="ICY27" s="384"/>
      <c r="ICZ27" s="384"/>
      <c r="IDA27" s="384"/>
      <c r="IDB27" s="384"/>
      <c r="IDC27" s="384"/>
      <c r="IDD27" s="384"/>
      <c r="IDE27" s="384"/>
      <c r="IDF27" s="384"/>
      <c r="IDG27" s="384"/>
      <c r="IDH27" s="384"/>
      <c r="IDI27" s="384"/>
      <c r="IDJ27" s="384"/>
      <c r="IDK27" s="384"/>
      <c r="IDL27" s="384"/>
      <c r="IDM27" s="384"/>
      <c r="IDN27" s="384"/>
      <c r="IDO27" s="384"/>
      <c r="IDP27" s="384"/>
      <c r="IDQ27" s="384"/>
      <c r="IDR27" s="384"/>
      <c r="IDS27" s="384"/>
      <c r="IDT27" s="384"/>
      <c r="IDU27" s="384"/>
      <c r="IDV27" s="384"/>
      <c r="IDW27" s="384"/>
      <c r="IDX27" s="384"/>
      <c r="IDY27" s="384"/>
      <c r="IDZ27" s="384"/>
      <c r="IEA27" s="384"/>
      <c r="IEB27" s="384"/>
      <c r="IEC27" s="384"/>
      <c r="IED27" s="384"/>
      <c r="IEE27" s="384"/>
      <c r="IEF27" s="384"/>
      <c r="IEG27" s="384"/>
      <c r="IEH27" s="384"/>
      <c r="IEI27" s="384"/>
      <c r="IEJ27" s="384"/>
      <c r="IEK27" s="384"/>
      <c r="IEL27" s="384"/>
      <c r="IEM27" s="384"/>
      <c r="IEN27" s="384"/>
      <c r="IEO27" s="384"/>
      <c r="IEP27" s="384"/>
      <c r="IEQ27" s="384"/>
      <c r="IER27" s="384"/>
      <c r="IES27" s="384"/>
      <c r="IET27" s="384"/>
      <c r="IEU27" s="384"/>
      <c r="IEV27" s="384"/>
      <c r="IEW27" s="384"/>
      <c r="IEX27" s="384"/>
      <c r="IEY27" s="384"/>
      <c r="IEZ27" s="384"/>
      <c r="IFA27" s="384"/>
      <c r="IFB27" s="384"/>
      <c r="IFC27" s="384"/>
      <c r="IFD27" s="384"/>
      <c r="IFE27" s="384"/>
      <c r="IFF27" s="384"/>
      <c r="IFG27" s="384"/>
      <c r="IFH27" s="384"/>
      <c r="IFI27" s="384"/>
      <c r="IFJ27" s="384"/>
      <c r="IFK27" s="384"/>
      <c r="IFL27" s="384"/>
      <c r="IFM27" s="384"/>
      <c r="IFN27" s="384"/>
      <c r="IFO27" s="384"/>
      <c r="IFP27" s="384"/>
      <c r="IFQ27" s="384"/>
      <c r="IFR27" s="384"/>
      <c r="IFS27" s="384"/>
      <c r="IFT27" s="384"/>
      <c r="IFU27" s="384"/>
      <c r="IFV27" s="384"/>
      <c r="IFW27" s="384"/>
      <c r="IFX27" s="384"/>
      <c r="IFY27" s="384"/>
      <c r="IFZ27" s="384"/>
      <c r="IGA27" s="384"/>
      <c r="IGB27" s="384"/>
      <c r="IGC27" s="384"/>
      <c r="IGD27" s="384"/>
      <c r="IGE27" s="384"/>
      <c r="IGF27" s="384"/>
      <c r="IGG27" s="384"/>
      <c r="IGH27" s="384"/>
      <c r="IGI27" s="384"/>
      <c r="IGJ27" s="384"/>
      <c r="IGK27" s="384"/>
      <c r="IGL27" s="384"/>
      <c r="IGM27" s="384"/>
      <c r="IGN27" s="384"/>
      <c r="IGO27" s="384"/>
      <c r="IGP27" s="384"/>
      <c r="IGQ27" s="384"/>
      <c r="IGR27" s="384"/>
      <c r="IGS27" s="384"/>
      <c r="IGT27" s="384"/>
      <c r="IGU27" s="384"/>
      <c r="IGV27" s="384"/>
      <c r="IGW27" s="384"/>
      <c r="IGX27" s="384"/>
      <c r="IGY27" s="384"/>
      <c r="IGZ27" s="384"/>
      <c r="IHA27" s="384"/>
      <c r="IHB27" s="384"/>
      <c r="IHC27" s="384"/>
      <c r="IHD27" s="384"/>
      <c r="IHE27" s="384"/>
      <c r="IHF27" s="384"/>
      <c r="IHG27" s="384"/>
      <c r="IHH27" s="384"/>
      <c r="IHI27" s="384"/>
      <c r="IHJ27" s="384"/>
      <c r="IHK27" s="384"/>
      <c r="IHL27" s="384"/>
      <c r="IHM27" s="384"/>
      <c r="IHN27" s="384"/>
      <c r="IHO27" s="384"/>
      <c r="IHP27" s="384"/>
      <c r="IHQ27" s="384"/>
      <c r="IHR27" s="384"/>
      <c r="IHS27" s="384"/>
      <c r="IHT27" s="384"/>
      <c r="IHU27" s="384"/>
      <c r="IHV27" s="384"/>
      <c r="IHW27" s="384"/>
      <c r="IHX27" s="384"/>
      <c r="IHY27" s="384"/>
      <c r="IHZ27" s="384"/>
      <c r="IIA27" s="384"/>
      <c r="IIB27" s="384"/>
      <c r="IIC27" s="384"/>
      <c r="IID27" s="384"/>
      <c r="IIE27" s="384"/>
      <c r="IIF27" s="384"/>
      <c r="IIG27" s="384"/>
      <c r="IIH27" s="384"/>
      <c r="III27" s="384"/>
      <c r="IIJ27" s="384"/>
      <c r="IIK27" s="384"/>
      <c r="IIL27" s="384"/>
      <c r="IIM27" s="384"/>
      <c r="IIN27" s="384"/>
      <c r="IIO27" s="384"/>
      <c r="IIP27" s="384"/>
      <c r="IIQ27" s="384"/>
      <c r="IIR27" s="384"/>
      <c r="IIS27" s="384"/>
      <c r="IIT27" s="384"/>
      <c r="IIU27" s="384"/>
      <c r="IIV27" s="384"/>
      <c r="IIW27" s="384"/>
      <c r="IIX27" s="384"/>
      <c r="IIY27" s="384"/>
      <c r="IIZ27" s="384"/>
      <c r="IJA27" s="384"/>
      <c r="IJB27" s="384"/>
      <c r="IJC27" s="384"/>
      <c r="IJD27" s="384"/>
      <c r="IJE27" s="384"/>
      <c r="IJF27" s="384"/>
      <c r="IJG27" s="384"/>
      <c r="IJH27" s="384"/>
      <c r="IJI27" s="384"/>
      <c r="IJJ27" s="384"/>
      <c r="IJK27" s="384"/>
      <c r="IJL27" s="384"/>
      <c r="IJM27" s="384"/>
      <c r="IJN27" s="384"/>
      <c r="IJO27" s="384"/>
      <c r="IJP27" s="384"/>
      <c r="IJQ27" s="384"/>
      <c r="IJR27" s="384"/>
      <c r="IJS27" s="384"/>
      <c r="IJT27" s="384"/>
      <c r="IJU27" s="384"/>
      <c r="IJV27" s="384"/>
      <c r="IJW27" s="384"/>
      <c r="IJX27" s="384"/>
      <c r="IJY27" s="384"/>
      <c r="IJZ27" s="384"/>
      <c r="IKA27" s="384"/>
      <c r="IKB27" s="384"/>
      <c r="IKC27" s="384"/>
      <c r="IKD27" s="384"/>
      <c r="IKE27" s="384"/>
      <c r="IKF27" s="384"/>
      <c r="IKG27" s="384"/>
      <c r="IKH27" s="384"/>
      <c r="IKI27" s="384"/>
      <c r="IKJ27" s="384"/>
      <c r="IKK27" s="384"/>
      <c r="IKL27" s="384"/>
      <c r="IKM27" s="384"/>
      <c r="IKN27" s="384"/>
      <c r="IKO27" s="384"/>
      <c r="IKP27" s="384"/>
      <c r="IKQ27" s="384"/>
      <c r="IKR27" s="384"/>
      <c r="IKS27" s="384"/>
      <c r="IKT27" s="384"/>
      <c r="IKU27" s="384"/>
      <c r="IKV27" s="384"/>
      <c r="IKW27" s="384"/>
      <c r="IKX27" s="384"/>
      <c r="IKY27" s="384"/>
      <c r="IKZ27" s="384"/>
      <c r="ILA27" s="384"/>
      <c r="ILB27" s="384"/>
      <c r="ILC27" s="384"/>
      <c r="ILD27" s="384"/>
      <c r="ILE27" s="384"/>
      <c r="ILF27" s="384"/>
      <c r="ILG27" s="384"/>
      <c r="ILH27" s="384"/>
      <c r="ILI27" s="384"/>
      <c r="ILJ27" s="384"/>
      <c r="ILK27" s="384"/>
      <c r="ILL27" s="384"/>
      <c r="ILM27" s="384"/>
      <c r="ILN27" s="384"/>
      <c r="ILO27" s="384"/>
      <c r="ILP27" s="384"/>
      <c r="ILQ27" s="384"/>
      <c r="ILR27" s="384"/>
      <c r="ILS27" s="384"/>
      <c r="ILT27" s="384"/>
      <c r="ILU27" s="384"/>
      <c r="ILV27" s="384"/>
      <c r="ILW27" s="384"/>
      <c r="ILX27" s="384"/>
      <c r="ILY27" s="384"/>
      <c r="ILZ27" s="384"/>
      <c r="IMA27" s="384"/>
      <c r="IMB27" s="384"/>
      <c r="IMC27" s="384"/>
      <c r="IMD27" s="384"/>
      <c r="IME27" s="384"/>
      <c r="IMF27" s="384"/>
      <c r="IMG27" s="384"/>
      <c r="IMH27" s="384"/>
      <c r="IMI27" s="384"/>
      <c r="IMJ27" s="384"/>
      <c r="IMK27" s="384"/>
      <c r="IML27" s="384"/>
      <c r="IMM27" s="384"/>
      <c r="IMN27" s="384"/>
      <c r="IMO27" s="384"/>
      <c r="IMP27" s="384"/>
      <c r="IMQ27" s="384"/>
      <c r="IMR27" s="384"/>
      <c r="IMS27" s="384"/>
      <c r="IMT27" s="384"/>
      <c r="IMU27" s="384"/>
      <c r="IMV27" s="384"/>
      <c r="IMW27" s="384"/>
      <c r="IMX27" s="384"/>
      <c r="IMY27" s="384"/>
      <c r="IMZ27" s="384"/>
      <c r="INA27" s="384"/>
      <c r="INB27" s="384"/>
      <c r="INC27" s="384"/>
      <c r="IND27" s="384"/>
      <c r="INE27" s="384"/>
      <c r="INF27" s="384"/>
      <c r="ING27" s="384"/>
      <c r="INH27" s="384"/>
      <c r="INI27" s="384"/>
      <c r="INJ27" s="384"/>
      <c r="INK27" s="384"/>
      <c r="INL27" s="384"/>
      <c r="INM27" s="384"/>
      <c r="INN27" s="384"/>
      <c r="INO27" s="384"/>
      <c r="INP27" s="384"/>
      <c r="INQ27" s="384"/>
      <c r="INR27" s="384"/>
      <c r="INS27" s="384"/>
      <c r="INT27" s="384"/>
      <c r="INU27" s="384"/>
      <c r="INV27" s="384"/>
      <c r="INW27" s="384"/>
      <c r="INX27" s="384"/>
      <c r="INY27" s="384"/>
      <c r="INZ27" s="384"/>
      <c r="IOA27" s="384"/>
      <c r="IOB27" s="384"/>
      <c r="IOC27" s="384"/>
      <c r="IOD27" s="384"/>
      <c r="IOE27" s="384"/>
      <c r="IOF27" s="384"/>
      <c r="IOG27" s="384"/>
      <c r="IOH27" s="384"/>
      <c r="IOI27" s="384"/>
      <c r="IOJ27" s="384"/>
      <c r="IOK27" s="384"/>
      <c r="IOL27" s="384"/>
      <c r="IOM27" s="384"/>
      <c r="ION27" s="384"/>
      <c r="IOO27" s="384"/>
      <c r="IOP27" s="384"/>
      <c r="IOQ27" s="384"/>
      <c r="IOR27" s="384"/>
      <c r="IOS27" s="384"/>
      <c r="IOT27" s="384"/>
      <c r="IOU27" s="384"/>
      <c r="IOV27" s="384"/>
      <c r="IOW27" s="384"/>
      <c r="IOX27" s="384"/>
      <c r="IOY27" s="384"/>
      <c r="IOZ27" s="384"/>
      <c r="IPA27" s="384"/>
      <c r="IPB27" s="384"/>
      <c r="IPC27" s="384"/>
      <c r="IPD27" s="384"/>
      <c r="IPE27" s="384"/>
      <c r="IPF27" s="384"/>
      <c r="IPG27" s="384"/>
      <c r="IPH27" s="384"/>
      <c r="IPI27" s="384"/>
      <c r="IPJ27" s="384"/>
      <c r="IPK27" s="384"/>
      <c r="IPL27" s="384"/>
      <c r="IPM27" s="384"/>
      <c r="IPN27" s="384"/>
      <c r="IPO27" s="384"/>
      <c r="IPP27" s="384"/>
      <c r="IPQ27" s="384"/>
      <c r="IPR27" s="384"/>
      <c r="IPS27" s="384"/>
      <c r="IPT27" s="384"/>
      <c r="IPU27" s="384"/>
      <c r="IPV27" s="384"/>
      <c r="IPW27" s="384"/>
      <c r="IPX27" s="384"/>
      <c r="IPY27" s="384"/>
      <c r="IPZ27" s="384"/>
      <c r="IQA27" s="384"/>
      <c r="IQB27" s="384"/>
      <c r="IQC27" s="384"/>
      <c r="IQD27" s="384"/>
      <c r="IQE27" s="384"/>
      <c r="IQF27" s="384"/>
      <c r="IQG27" s="384"/>
      <c r="IQH27" s="384"/>
      <c r="IQI27" s="384"/>
      <c r="IQJ27" s="384"/>
      <c r="IQK27" s="384"/>
      <c r="IQL27" s="384"/>
      <c r="IQM27" s="384"/>
      <c r="IQN27" s="384"/>
      <c r="IQO27" s="384"/>
      <c r="IQP27" s="384"/>
      <c r="IQQ27" s="384"/>
      <c r="IQR27" s="384"/>
      <c r="IQS27" s="384"/>
      <c r="IQT27" s="384"/>
      <c r="IQU27" s="384"/>
      <c r="IQV27" s="384"/>
      <c r="IQW27" s="384"/>
      <c r="IQX27" s="384"/>
      <c r="IQY27" s="384"/>
      <c r="IQZ27" s="384"/>
      <c r="IRA27" s="384"/>
      <c r="IRB27" s="384"/>
      <c r="IRC27" s="384"/>
      <c r="IRD27" s="384"/>
      <c r="IRE27" s="384"/>
      <c r="IRF27" s="384"/>
      <c r="IRG27" s="384"/>
      <c r="IRH27" s="384"/>
      <c r="IRI27" s="384"/>
      <c r="IRJ27" s="384"/>
      <c r="IRK27" s="384"/>
      <c r="IRL27" s="384"/>
      <c r="IRM27" s="384"/>
      <c r="IRN27" s="384"/>
      <c r="IRO27" s="384"/>
      <c r="IRP27" s="384"/>
      <c r="IRQ27" s="384"/>
      <c r="IRR27" s="384"/>
      <c r="IRS27" s="384"/>
      <c r="IRT27" s="384"/>
      <c r="IRU27" s="384"/>
      <c r="IRV27" s="384"/>
      <c r="IRW27" s="384"/>
      <c r="IRX27" s="384"/>
      <c r="IRY27" s="384"/>
      <c r="IRZ27" s="384"/>
      <c r="ISA27" s="384"/>
      <c r="ISB27" s="384"/>
      <c r="ISC27" s="384"/>
      <c r="ISD27" s="384"/>
      <c r="ISE27" s="384"/>
      <c r="ISF27" s="384"/>
      <c r="ISG27" s="384"/>
      <c r="ISH27" s="384"/>
      <c r="ISI27" s="384"/>
      <c r="ISJ27" s="384"/>
      <c r="ISK27" s="384"/>
      <c r="ISL27" s="384"/>
      <c r="ISM27" s="384"/>
      <c r="ISN27" s="384"/>
      <c r="ISO27" s="384"/>
      <c r="ISP27" s="384"/>
      <c r="ISQ27" s="384"/>
      <c r="ISR27" s="384"/>
      <c r="ISS27" s="384"/>
      <c r="IST27" s="384"/>
      <c r="ISU27" s="384"/>
      <c r="ISV27" s="384"/>
      <c r="ISW27" s="384"/>
      <c r="ISX27" s="384"/>
      <c r="ISY27" s="384"/>
      <c r="ISZ27" s="384"/>
      <c r="ITA27" s="384"/>
      <c r="ITB27" s="384"/>
      <c r="ITC27" s="384"/>
      <c r="ITD27" s="384"/>
      <c r="ITE27" s="384"/>
      <c r="ITF27" s="384"/>
      <c r="ITG27" s="384"/>
      <c r="ITH27" s="384"/>
      <c r="ITI27" s="384"/>
      <c r="ITJ27" s="384"/>
      <c r="ITK27" s="384"/>
      <c r="ITL27" s="384"/>
      <c r="ITM27" s="384"/>
      <c r="ITN27" s="384"/>
      <c r="ITO27" s="384"/>
      <c r="ITP27" s="384"/>
      <c r="ITQ27" s="384"/>
      <c r="ITR27" s="384"/>
      <c r="ITS27" s="384"/>
      <c r="ITT27" s="384"/>
      <c r="ITU27" s="384"/>
      <c r="ITV27" s="384"/>
      <c r="ITW27" s="384"/>
      <c r="ITX27" s="384"/>
      <c r="ITY27" s="384"/>
      <c r="ITZ27" s="384"/>
      <c r="IUA27" s="384"/>
      <c r="IUB27" s="384"/>
      <c r="IUC27" s="384"/>
      <c r="IUD27" s="384"/>
      <c r="IUE27" s="384"/>
      <c r="IUF27" s="384"/>
      <c r="IUG27" s="384"/>
      <c r="IUH27" s="384"/>
      <c r="IUI27" s="384"/>
      <c r="IUJ27" s="384"/>
      <c r="IUK27" s="384"/>
      <c r="IUL27" s="384"/>
      <c r="IUM27" s="384"/>
      <c r="IUN27" s="384"/>
      <c r="IUO27" s="384"/>
      <c r="IUP27" s="384"/>
      <c r="IUQ27" s="384"/>
      <c r="IUR27" s="384"/>
      <c r="IUS27" s="384"/>
      <c r="IUT27" s="384"/>
      <c r="IUU27" s="384"/>
      <c r="IUV27" s="384"/>
      <c r="IUW27" s="384"/>
      <c r="IUX27" s="384"/>
      <c r="IUY27" s="384"/>
      <c r="IUZ27" s="384"/>
      <c r="IVA27" s="384"/>
      <c r="IVB27" s="384"/>
      <c r="IVC27" s="384"/>
      <c r="IVD27" s="384"/>
      <c r="IVE27" s="384"/>
      <c r="IVF27" s="384"/>
      <c r="IVG27" s="384"/>
      <c r="IVH27" s="384"/>
      <c r="IVI27" s="384"/>
      <c r="IVJ27" s="384"/>
      <c r="IVK27" s="384"/>
      <c r="IVL27" s="384"/>
      <c r="IVM27" s="384"/>
      <c r="IVN27" s="384"/>
      <c r="IVO27" s="384"/>
      <c r="IVP27" s="384"/>
      <c r="IVQ27" s="384"/>
      <c r="IVR27" s="384"/>
      <c r="IVS27" s="384"/>
      <c r="IVT27" s="384"/>
      <c r="IVU27" s="384"/>
      <c r="IVV27" s="384"/>
      <c r="IVW27" s="384"/>
      <c r="IVX27" s="384"/>
      <c r="IVY27" s="384"/>
      <c r="IVZ27" s="384"/>
      <c r="IWA27" s="384"/>
      <c r="IWB27" s="384"/>
      <c r="IWC27" s="384"/>
      <c r="IWD27" s="384"/>
      <c r="IWE27" s="384"/>
      <c r="IWF27" s="384"/>
      <c r="IWG27" s="384"/>
      <c r="IWH27" s="384"/>
      <c r="IWI27" s="384"/>
      <c r="IWJ27" s="384"/>
      <c r="IWK27" s="384"/>
      <c r="IWL27" s="384"/>
      <c r="IWM27" s="384"/>
      <c r="IWN27" s="384"/>
      <c r="IWO27" s="384"/>
      <c r="IWP27" s="384"/>
      <c r="IWQ27" s="384"/>
      <c r="IWR27" s="384"/>
      <c r="IWS27" s="384"/>
      <c r="IWT27" s="384"/>
      <c r="IWU27" s="384"/>
      <c r="IWV27" s="384"/>
      <c r="IWW27" s="384"/>
      <c r="IWX27" s="384"/>
      <c r="IWY27" s="384"/>
      <c r="IWZ27" s="384"/>
      <c r="IXA27" s="384"/>
      <c r="IXB27" s="384"/>
      <c r="IXC27" s="384"/>
      <c r="IXD27" s="384"/>
      <c r="IXE27" s="384"/>
      <c r="IXF27" s="384"/>
      <c r="IXG27" s="384"/>
      <c r="IXH27" s="384"/>
      <c r="IXI27" s="384"/>
      <c r="IXJ27" s="384"/>
      <c r="IXK27" s="384"/>
      <c r="IXL27" s="384"/>
      <c r="IXM27" s="384"/>
      <c r="IXN27" s="384"/>
      <c r="IXO27" s="384"/>
      <c r="IXP27" s="384"/>
      <c r="IXQ27" s="384"/>
      <c r="IXR27" s="384"/>
      <c r="IXS27" s="384"/>
      <c r="IXT27" s="384"/>
      <c r="IXU27" s="384"/>
      <c r="IXV27" s="384"/>
      <c r="IXW27" s="384"/>
      <c r="IXX27" s="384"/>
      <c r="IXY27" s="384"/>
      <c r="IXZ27" s="384"/>
      <c r="IYA27" s="384"/>
      <c r="IYB27" s="384"/>
      <c r="IYC27" s="384"/>
      <c r="IYD27" s="384"/>
      <c r="IYE27" s="384"/>
      <c r="IYF27" s="384"/>
      <c r="IYG27" s="384"/>
      <c r="IYH27" s="384"/>
      <c r="IYI27" s="384"/>
      <c r="IYJ27" s="384"/>
      <c r="IYK27" s="384"/>
      <c r="IYL27" s="384"/>
      <c r="IYM27" s="384"/>
      <c r="IYN27" s="384"/>
      <c r="IYO27" s="384"/>
      <c r="IYP27" s="384"/>
      <c r="IYQ27" s="384"/>
      <c r="IYR27" s="384"/>
      <c r="IYS27" s="384"/>
      <c r="IYT27" s="384"/>
      <c r="IYU27" s="384"/>
      <c r="IYV27" s="384"/>
      <c r="IYW27" s="384"/>
      <c r="IYX27" s="384"/>
      <c r="IYY27" s="384"/>
      <c r="IYZ27" s="384"/>
      <c r="IZA27" s="384"/>
      <c r="IZB27" s="384"/>
      <c r="IZC27" s="384"/>
      <c r="IZD27" s="384"/>
      <c r="IZE27" s="384"/>
      <c r="IZF27" s="384"/>
      <c r="IZG27" s="384"/>
      <c r="IZH27" s="384"/>
      <c r="IZI27" s="384"/>
      <c r="IZJ27" s="384"/>
      <c r="IZK27" s="384"/>
      <c r="IZL27" s="384"/>
      <c r="IZM27" s="384"/>
      <c r="IZN27" s="384"/>
      <c r="IZO27" s="384"/>
      <c r="IZP27" s="384"/>
      <c r="IZQ27" s="384"/>
      <c r="IZR27" s="384"/>
      <c r="IZS27" s="384"/>
      <c r="IZT27" s="384"/>
      <c r="IZU27" s="384"/>
      <c r="IZV27" s="384"/>
      <c r="IZW27" s="384"/>
      <c r="IZX27" s="384"/>
      <c r="IZY27" s="384"/>
      <c r="IZZ27" s="384"/>
      <c r="JAA27" s="384"/>
      <c r="JAB27" s="384"/>
      <c r="JAC27" s="384"/>
      <c r="JAD27" s="384"/>
      <c r="JAE27" s="384"/>
      <c r="JAF27" s="384"/>
      <c r="JAG27" s="384"/>
      <c r="JAH27" s="384"/>
      <c r="JAI27" s="384"/>
      <c r="JAJ27" s="384"/>
      <c r="JAK27" s="384"/>
      <c r="JAL27" s="384"/>
      <c r="JAM27" s="384"/>
      <c r="JAN27" s="384"/>
      <c r="JAO27" s="384"/>
      <c r="JAP27" s="384"/>
      <c r="JAQ27" s="384"/>
      <c r="JAR27" s="384"/>
      <c r="JAS27" s="384"/>
      <c r="JAT27" s="384"/>
      <c r="JAU27" s="384"/>
      <c r="JAV27" s="384"/>
      <c r="JAW27" s="384"/>
      <c r="JAX27" s="384"/>
      <c r="JAY27" s="384"/>
      <c r="JAZ27" s="384"/>
      <c r="JBA27" s="384"/>
      <c r="JBB27" s="384"/>
      <c r="JBC27" s="384"/>
      <c r="JBD27" s="384"/>
      <c r="JBE27" s="384"/>
      <c r="JBF27" s="384"/>
      <c r="JBG27" s="384"/>
      <c r="JBH27" s="384"/>
      <c r="JBI27" s="384"/>
      <c r="JBJ27" s="384"/>
      <c r="JBK27" s="384"/>
      <c r="JBL27" s="384"/>
      <c r="JBM27" s="384"/>
      <c r="JBN27" s="384"/>
      <c r="JBO27" s="384"/>
      <c r="JBP27" s="384"/>
      <c r="JBQ27" s="384"/>
      <c r="JBR27" s="384"/>
      <c r="JBS27" s="384"/>
      <c r="JBT27" s="384"/>
      <c r="JBU27" s="384"/>
      <c r="JBV27" s="384"/>
      <c r="JBW27" s="384"/>
      <c r="JBX27" s="384"/>
      <c r="JBY27" s="384"/>
      <c r="JBZ27" s="384"/>
      <c r="JCA27" s="384"/>
      <c r="JCB27" s="384"/>
      <c r="JCC27" s="384"/>
      <c r="JCD27" s="384"/>
      <c r="JCE27" s="384"/>
      <c r="JCF27" s="384"/>
      <c r="JCG27" s="384"/>
      <c r="JCH27" s="384"/>
      <c r="JCI27" s="384"/>
      <c r="JCJ27" s="384"/>
      <c r="JCK27" s="384"/>
      <c r="JCL27" s="384"/>
      <c r="JCM27" s="384"/>
      <c r="JCN27" s="384"/>
      <c r="JCO27" s="384"/>
      <c r="JCP27" s="384"/>
      <c r="JCQ27" s="384"/>
      <c r="JCR27" s="384"/>
      <c r="JCS27" s="384"/>
      <c r="JCT27" s="384"/>
      <c r="JCU27" s="384"/>
      <c r="JCV27" s="384"/>
      <c r="JCW27" s="384"/>
      <c r="JCX27" s="384"/>
      <c r="JCY27" s="384"/>
      <c r="JCZ27" s="384"/>
      <c r="JDA27" s="384"/>
      <c r="JDB27" s="384"/>
      <c r="JDC27" s="384"/>
      <c r="JDD27" s="384"/>
      <c r="JDE27" s="384"/>
      <c r="JDF27" s="384"/>
      <c r="JDG27" s="384"/>
      <c r="JDH27" s="384"/>
      <c r="JDI27" s="384"/>
      <c r="JDJ27" s="384"/>
      <c r="JDK27" s="384"/>
      <c r="JDL27" s="384"/>
      <c r="JDM27" s="384"/>
      <c r="JDN27" s="384"/>
      <c r="JDO27" s="384"/>
      <c r="JDP27" s="384"/>
      <c r="JDQ27" s="384"/>
      <c r="JDR27" s="384"/>
      <c r="JDS27" s="384"/>
      <c r="JDT27" s="384"/>
      <c r="JDU27" s="384"/>
      <c r="JDV27" s="384"/>
      <c r="JDW27" s="384"/>
      <c r="JDX27" s="384"/>
      <c r="JDY27" s="384"/>
      <c r="JDZ27" s="384"/>
      <c r="JEA27" s="384"/>
      <c r="JEB27" s="384"/>
      <c r="JEC27" s="384"/>
      <c r="JED27" s="384"/>
      <c r="JEE27" s="384"/>
      <c r="JEF27" s="384"/>
      <c r="JEG27" s="384"/>
      <c r="JEH27" s="384"/>
      <c r="JEI27" s="384"/>
      <c r="JEJ27" s="384"/>
      <c r="JEK27" s="384"/>
      <c r="JEL27" s="384"/>
      <c r="JEM27" s="384"/>
      <c r="JEN27" s="384"/>
      <c r="JEO27" s="384"/>
      <c r="JEP27" s="384"/>
      <c r="JEQ27" s="384"/>
      <c r="JER27" s="384"/>
      <c r="JES27" s="384"/>
      <c r="JET27" s="384"/>
      <c r="JEU27" s="384"/>
      <c r="JEV27" s="384"/>
      <c r="JEW27" s="384"/>
      <c r="JEX27" s="384"/>
      <c r="JEY27" s="384"/>
      <c r="JEZ27" s="384"/>
      <c r="JFA27" s="384"/>
      <c r="JFB27" s="384"/>
      <c r="JFC27" s="384"/>
      <c r="JFD27" s="384"/>
      <c r="JFE27" s="384"/>
      <c r="JFF27" s="384"/>
      <c r="JFG27" s="384"/>
      <c r="JFH27" s="384"/>
      <c r="JFI27" s="384"/>
      <c r="JFJ27" s="384"/>
      <c r="JFK27" s="384"/>
      <c r="JFL27" s="384"/>
      <c r="JFM27" s="384"/>
      <c r="JFN27" s="384"/>
      <c r="JFO27" s="384"/>
      <c r="JFP27" s="384"/>
      <c r="JFQ27" s="384"/>
      <c r="JFR27" s="384"/>
      <c r="JFS27" s="384"/>
      <c r="JFT27" s="384"/>
      <c r="JFU27" s="384"/>
      <c r="JFV27" s="384"/>
      <c r="JFW27" s="384"/>
      <c r="JFX27" s="384"/>
      <c r="JFY27" s="384"/>
      <c r="JFZ27" s="384"/>
      <c r="JGA27" s="384"/>
      <c r="JGB27" s="384"/>
      <c r="JGC27" s="384"/>
      <c r="JGD27" s="384"/>
      <c r="JGE27" s="384"/>
      <c r="JGF27" s="384"/>
      <c r="JGG27" s="384"/>
      <c r="JGH27" s="384"/>
      <c r="JGI27" s="384"/>
      <c r="JGJ27" s="384"/>
      <c r="JGK27" s="384"/>
      <c r="JGL27" s="384"/>
      <c r="JGM27" s="384"/>
      <c r="JGN27" s="384"/>
      <c r="JGO27" s="384"/>
      <c r="JGP27" s="384"/>
      <c r="JGQ27" s="384"/>
      <c r="JGR27" s="384"/>
      <c r="JGS27" s="384"/>
      <c r="JGT27" s="384"/>
      <c r="JGU27" s="384"/>
      <c r="JGV27" s="384"/>
      <c r="JGW27" s="384"/>
      <c r="JGX27" s="384"/>
      <c r="JGY27" s="384"/>
      <c r="JGZ27" s="384"/>
      <c r="JHA27" s="384"/>
      <c r="JHB27" s="384"/>
      <c r="JHC27" s="384"/>
      <c r="JHD27" s="384"/>
      <c r="JHE27" s="384"/>
      <c r="JHF27" s="384"/>
      <c r="JHG27" s="384"/>
      <c r="JHH27" s="384"/>
      <c r="JHI27" s="384"/>
      <c r="JHJ27" s="384"/>
      <c r="JHK27" s="384"/>
      <c r="JHL27" s="384"/>
      <c r="JHM27" s="384"/>
      <c r="JHN27" s="384"/>
      <c r="JHO27" s="384"/>
      <c r="JHP27" s="384"/>
      <c r="JHQ27" s="384"/>
      <c r="JHR27" s="384"/>
      <c r="JHS27" s="384"/>
      <c r="JHT27" s="384"/>
      <c r="JHU27" s="384"/>
      <c r="JHV27" s="384"/>
      <c r="JHW27" s="384"/>
      <c r="JHX27" s="384"/>
      <c r="JHY27" s="384"/>
      <c r="JHZ27" s="384"/>
      <c r="JIA27" s="384"/>
      <c r="JIB27" s="384"/>
      <c r="JIC27" s="384"/>
      <c r="JID27" s="384"/>
      <c r="JIE27" s="384"/>
      <c r="JIF27" s="384"/>
      <c r="JIG27" s="384"/>
      <c r="JIH27" s="384"/>
      <c r="JII27" s="384"/>
      <c r="JIJ27" s="384"/>
      <c r="JIK27" s="384"/>
      <c r="JIL27" s="384"/>
      <c r="JIM27" s="384"/>
      <c r="JIN27" s="384"/>
      <c r="JIO27" s="384"/>
      <c r="JIP27" s="384"/>
      <c r="JIQ27" s="384"/>
      <c r="JIR27" s="384"/>
      <c r="JIS27" s="384"/>
      <c r="JIT27" s="384"/>
      <c r="JIU27" s="384"/>
      <c r="JIV27" s="384"/>
      <c r="JIW27" s="384"/>
      <c r="JIX27" s="384"/>
      <c r="JIY27" s="384"/>
      <c r="JIZ27" s="384"/>
      <c r="JJA27" s="384"/>
      <c r="JJB27" s="384"/>
      <c r="JJC27" s="384"/>
      <c r="JJD27" s="384"/>
      <c r="JJE27" s="384"/>
      <c r="JJF27" s="384"/>
      <c r="JJG27" s="384"/>
      <c r="JJH27" s="384"/>
      <c r="JJI27" s="384"/>
      <c r="JJJ27" s="384"/>
      <c r="JJK27" s="384"/>
      <c r="JJL27" s="384"/>
      <c r="JJM27" s="384"/>
      <c r="JJN27" s="384"/>
      <c r="JJO27" s="384"/>
      <c r="JJP27" s="384"/>
      <c r="JJQ27" s="384"/>
      <c r="JJR27" s="384"/>
      <c r="JJS27" s="384"/>
      <c r="JJT27" s="384"/>
      <c r="JJU27" s="384"/>
      <c r="JJV27" s="384"/>
      <c r="JJW27" s="384"/>
      <c r="JJX27" s="384"/>
      <c r="JJY27" s="384"/>
      <c r="JJZ27" s="384"/>
      <c r="JKA27" s="384"/>
      <c r="JKB27" s="384"/>
      <c r="JKC27" s="384"/>
      <c r="JKD27" s="384"/>
      <c r="JKE27" s="384"/>
      <c r="JKF27" s="384"/>
      <c r="JKG27" s="384"/>
      <c r="JKH27" s="384"/>
      <c r="JKI27" s="384"/>
      <c r="JKJ27" s="384"/>
      <c r="JKK27" s="384"/>
      <c r="JKL27" s="384"/>
      <c r="JKM27" s="384"/>
      <c r="JKN27" s="384"/>
      <c r="JKO27" s="384"/>
      <c r="JKP27" s="384"/>
      <c r="JKQ27" s="384"/>
      <c r="JKR27" s="384"/>
      <c r="JKS27" s="384"/>
      <c r="JKT27" s="384"/>
      <c r="JKU27" s="384"/>
      <c r="JKV27" s="384"/>
      <c r="JKW27" s="384"/>
      <c r="JKX27" s="384"/>
      <c r="JKY27" s="384"/>
      <c r="JKZ27" s="384"/>
      <c r="JLA27" s="384"/>
      <c r="JLB27" s="384"/>
      <c r="JLC27" s="384"/>
      <c r="JLD27" s="384"/>
      <c r="JLE27" s="384"/>
      <c r="JLF27" s="384"/>
      <c r="JLG27" s="384"/>
      <c r="JLH27" s="384"/>
      <c r="JLI27" s="384"/>
      <c r="JLJ27" s="384"/>
      <c r="JLK27" s="384"/>
      <c r="JLL27" s="384"/>
      <c r="JLM27" s="384"/>
      <c r="JLN27" s="384"/>
      <c r="JLO27" s="384"/>
      <c r="JLP27" s="384"/>
      <c r="JLQ27" s="384"/>
      <c r="JLR27" s="384"/>
      <c r="JLS27" s="384"/>
      <c r="JLT27" s="384"/>
      <c r="JLU27" s="384"/>
      <c r="JLV27" s="384"/>
      <c r="JLW27" s="384"/>
      <c r="JLX27" s="384"/>
      <c r="JLY27" s="384"/>
      <c r="JLZ27" s="384"/>
      <c r="JMA27" s="384"/>
      <c r="JMB27" s="384"/>
      <c r="JMC27" s="384"/>
      <c r="JMD27" s="384"/>
      <c r="JME27" s="384"/>
      <c r="JMF27" s="384"/>
      <c r="JMG27" s="384"/>
      <c r="JMH27" s="384"/>
      <c r="JMI27" s="384"/>
      <c r="JMJ27" s="384"/>
      <c r="JMK27" s="384"/>
      <c r="JML27" s="384"/>
      <c r="JMM27" s="384"/>
      <c r="JMN27" s="384"/>
      <c r="JMO27" s="384"/>
      <c r="JMP27" s="384"/>
      <c r="JMQ27" s="384"/>
      <c r="JMR27" s="384"/>
      <c r="JMS27" s="384"/>
      <c r="JMT27" s="384"/>
      <c r="JMU27" s="384"/>
      <c r="JMV27" s="384"/>
      <c r="JMW27" s="384"/>
      <c r="JMX27" s="384"/>
      <c r="JMY27" s="384"/>
      <c r="JMZ27" s="384"/>
      <c r="JNA27" s="384"/>
      <c r="JNB27" s="384"/>
      <c r="JNC27" s="384"/>
      <c r="JND27" s="384"/>
      <c r="JNE27" s="384"/>
      <c r="JNF27" s="384"/>
      <c r="JNG27" s="384"/>
      <c r="JNH27" s="384"/>
      <c r="JNI27" s="384"/>
      <c r="JNJ27" s="384"/>
      <c r="JNK27" s="384"/>
      <c r="JNL27" s="384"/>
      <c r="JNM27" s="384"/>
      <c r="JNN27" s="384"/>
      <c r="JNO27" s="384"/>
      <c r="JNP27" s="384"/>
      <c r="JNQ27" s="384"/>
      <c r="JNR27" s="384"/>
      <c r="JNS27" s="384"/>
      <c r="JNT27" s="384"/>
      <c r="JNU27" s="384"/>
      <c r="JNV27" s="384"/>
      <c r="JNW27" s="384"/>
      <c r="JNX27" s="384"/>
      <c r="JNY27" s="384"/>
      <c r="JNZ27" s="384"/>
      <c r="JOA27" s="384"/>
      <c r="JOB27" s="384"/>
      <c r="JOC27" s="384"/>
      <c r="JOD27" s="384"/>
      <c r="JOE27" s="384"/>
      <c r="JOF27" s="384"/>
      <c r="JOG27" s="384"/>
      <c r="JOH27" s="384"/>
      <c r="JOI27" s="384"/>
      <c r="JOJ27" s="384"/>
      <c r="JOK27" s="384"/>
      <c r="JOL27" s="384"/>
      <c r="JOM27" s="384"/>
      <c r="JON27" s="384"/>
      <c r="JOO27" s="384"/>
      <c r="JOP27" s="384"/>
      <c r="JOQ27" s="384"/>
      <c r="JOR27" s="384"/>
      <c r="JOS27" s="384"/>
      <c r="JOT27" s="384"/>
      <c r="JOU27" s="384"/>
      <c r="JOV27" s="384"/>
      <c r="JOW27" s="384"/>
      <c r="JOX27" s="384"/>
      <c r="JOY27" s="384"/>
      <c r="JOZ27" s="384"/>
      <c r="JPA27" s="384"/>
      <c r="JPB27" s="384"/>
      <c r="JPC27" s="384"/>
      <c r="JPD27" s="384"/>
      <c r="JPE27" s="384"/>
      <c r="JPF27" s="384"/>
      <c r="JPG27" s="384"/>
      <c r="JPH27" s="384"/>
      <c r="JPI27" s="384"/>
      <c r="JPJ27" s="384"/>
      <c r="JPK27" s="384"/>
      <c r="JPL27" s="384"/>
      <c r="JPM27" s="384"/>
      <c r="JPN27" s="384"/>
      <c r="JPO27" s="384"/>
      <c r="JPP27" s="384"/>
      <c r="JPQ27" s="384"/>
      <c r="JPR27" s="384"/>
      <c r="JPS27" s="384"/>
      <c r="JPT27" s="384"/>
      <c r="JPU27" s="384"/>
      <c r="JPV27" s="384"/>
      <c r="JPW27" s="384"/>
      <c r="JPX27" s="384"/>
      <c r="JPY27" s="384"/>
      <c r="JPZ27" s="384"/>
      <c r="JQA27" s="384"/>
      <c r="JQB27" s="384"/>
      <c r="JQC27" s="384"/>
      <c r="JQD27" s="384"/>
      <c r="JQE27" s="384"/>
      <c r="JQF27" s="384"/>
      <c r="JQG27" s="384"/>
      <c r="JQH27" s="384"/>
      <c r="JQI27" s="384"/>
      <c r="JQJ27" s="384"/>
      <c r="JQK27" s="384"/>
      <c r="JQL27" s="384"/>
      <c r="JQM27" s="384"/>
      <c r="JQN27" s="384"/>
      <c r="JQO27" s="384"/>
      <c r="JQP27" s="384"/>
      <c r="JQQ27" s="384"/>
      <c r="JQR27" s="384"/>
      <c r="JQS27" s="384"/>
      <c r="JQT27" s="384"/>
      <c r="JQU27" s="384"/>
      <c r="JQV27" s="384"/>
      <c r="JQW27" s="384"/>
      <c r="JQX27" s="384"/>
      <c r="JQY27" s="384"/>
      <c r="JQZ27" s="384"/>
      <c r="JRA27" s="384"/>
      <c r="JRB27" s="384"/>
      <c r="JRC27" s="384"/>
      <c r="JRD27" s="384"/>
      <c r="JRE27" s="384"/>
      <c r="JRF27" s="384"/>
      <c r="JRG27" s="384"/>
      <c r="JRH27" s="384"/>
      <c r="JRI27" s="384"/>
      <c r="JRJ27" s="384"/>
      <c r="JRK27" s="384"/>
      <c r="JRL27" s="384"/>
      <c r="JRM27" s="384"/>
      <c r="JRN27" s="384"/>
      <c r="JRO27" s="384"/>
      <c r="JRP27" s="384"/>
      <c r="JRQ27" s="384"/>
      <c r="JRR27" s="384"/>
      <c r="JRS27" s="384"/>
      <c r="JRT27" s="384"/>
      <c r="JRU27" s="384"/>
      <c r="JRV27" s="384"/>
      <c r="JRW27" s="384"/>
      <c r="JRX27" s="384"/>
      <c r="JRY27" s="384"/>
      <c r="JRZ27" s="384"/>
      <c r="JSA27" s="384"/>
      <c r="JSB27" s="384"/>
      <c r="JSC27" s="384"/>
      <c r="JSD27" s="384"/>
      <c r="JSE27" s="384"/>
      <c r="JSF27" s="384"/>
      <c r="JSG27" s="384"/>
      <c r="JSH27" s="384"/>
      <c r="JSI27" s="384"/>
      <c r="JSJ27" s="384"/>
      <c r="JSK27" s="384"/>
      <c r="JSL27" s="384"/>
      <c r="JSM27" s="384"/>
      <c r="JSN27" s="384"/>
      <c r="JSO27" s="384"/>
      <c r="JSP27" s="384"/>
      <c r="JSQ27" s="384"/>
      <c r="JSR27" s="384"/>
      <c r="JSS27" s="384"/>
      <c r="JST27" s="384"/>
      <c r="JSU27" s="384"/>
      <c r="JSV27" s="384"/>
      <c r="JSW27" s="384"/>
      <c r="JSX27" s="384"/>
      <c r="JSY27" s="384"/>
      <c r="JSZ27" s="384"/>
      <c r="JTA27" s="384"/>
      <c r="JTB27" s="384"/>
      <c r="JTC27" s="384"/>
      <c r="JTD27" s="384"/>
      <c r="JTE27" s="384"/>
      <c r="JTF27" s="384"/>
      <c r="JTG27" s="384"/>
      <c r="JTH27" s="384"/>
      <c r="JTI27" s="384"/>
      <c r="JTJ27" s="384"/>
      <c r="JTK27" s="384"/>
      <c r="JTL27" s="384"/>
      <c r="JTM27" s="384"/>
      <c r="JTN27" s="384"/>
      <c r="JTO27" s="384"/>
      <c r="JTP27" s="384"/>
      <c r="JTQ27" s="384"/>
      <c r="JTR27" s="384"/>
      <c r="JTS27" s="384"/>
      <c r="JTT27" s="384"/>
      <c r="JTU27" s="384"/>
      <c r="JTV27" s="384"/>
      <c r="JTW27" s="384"/>
      <c r="JTX27" s="384"/>
      <c r="JTY27" s="384"/>
      <c r="JTZ27" s="384"/>
      <c r="JUA27" s="384"/>
      <c r="JUB27" s="384"/>
      <c r="JUC27" s="384"/>
      <c r="JUD27" s="384"/>
      <c r="JUE27" s="384"/>
      <c r="JUF27" s="384"/>
      <c r="JUG27" s="384"/>
      <c r="JUH27" s="384"/>
      <c r="JUI27" s="384"/>
      <c r="JUJ27" s="384"/>
      <c r="JUK27" s="384"/>
      <c r="JUL27" s="384"/>
      <c r="JUM27" s="384"/>
      <c r="JUN27" s="384"/>
      <c r="JUO27" s="384"/>
      <c r="JUP27" s="384"/>
      <c r="JUQ27" s="384"/>
      <c r="JUR27" s="384"/>
      <c r="JUS27" s="384"/>
      <c r="JUT27" s="384"/>
      <c r="JUU27" s="384"/>
      <c r="JUV27" s="384"/>
      <c r="JUW27" s="384"/>
      <c r="JUX27" s="384"/>
      <c r="JUY27" s="384"/>
      <c r="JUZ27" s="384"/>
      <c r="JVA27" s="384"/>
      <c r="JVB27" s="384"/>
      <c r="JVC27" s="384"/>
      <c r="JVD27" s="384"/>
      <c r="JVE27" s="384"/>
      <c r="JVF27" s="384"/>
      <c r="JVG27" s="384"/>
      <c r="JVH27" s="384"/>
      <c r="JVI27" s="384"/>
      <c r="JVJ27" s="384"/>
      <c r="JVK27" s="384"/>
      <c r="JVL27" s="384"/>
      <c r="JVM27" s="384"/>
      <c r="JVN27" s="384"/>
      <c r="JVO27" s="384"/>
      <c r="JVP27" s="384"/>
      <c r="JVQ27" s="384"/>
      <c r="JVR27" s="384"/>
      <c r="JVS27" s="384"/>
      <c r="JVT27" s="384"/>
      <c r="JVU27" s="384"/>
      <c r="JVV27" s="384"/>
      <c r="JVW27" s="384"/>
      <c r="JVX27" s="384"/>
      <c r="JVY27" s="384"/>
      <c r="JVZ27" s="384"/>
      <c r="JWA27" s="384"/>
      <c r="JWB27" s="384"/>
      <c r="JWC27" s="384"/>
      <c r="JWD27" s="384"/>
      <c r="JWE27" s="384"/>
      <c r="JWF27" s="384"/>
      <c r="JWG27" s="384"/>
      <c r="JWH27" s="384"/>
      <c r="JWI27" s="384"/>
      <c r="JWJ27" s="384"/>
      <c r="JWK27" s="384"/>
      <c r="JWL27" s="384"/>
      <c r="JWM27" s="384"/>
      <c r="JWN27" s="384"/>
      <c r="JWO27" s="384"/>
      <c r="JWP27" s="384"/>
      <c r="JWQ27" s="384"/>
      <c r="JWR27" s="384"/>
      <c r="JWS27" s="384"/>
      <c r="JWT27" s="384"/>
      <c r="JWU27" s="384"/>
      <c r="JWV27" s="384"/>
      <c r="JWW27" s="384"/>
      <c r="JWX27" s="384"/>
      <c r="JWY27" s="384"/>
      <c r="JWZ27" s="384"/>
      <c r="JXA27" s="384"/>
      <c r="JXB27" s="384"/>
      <c r="JXC27" s="384"/>
      <c r="JXD27" s="384"/>
      <c r="JXE27" s="384"/>
      <c r="JXF27" s="384"/>
      <c r="JXG27" s="384"/>
      <c r="JXH27" s="384"/>
      <c r="JXI27" s="384"/>
      <c r="JXJ27" s="384"/>
      <c r="JXK27" s="384"/>
      <c r="JXL27" s="384"/>
      <c r="JXM27" s="384"/>
      <c r="JXN27" s="384"/>
      <c r="JXO27" s="384"/>
      <c r="JXP27" s="384"/>
      <c r="JXQ27" s="384"/>
      <c r="JXR27" s="384"/>
      <c r="JXS27" s="384"/>
      <c r="JXT27" s="384"/>
      <c r="JXU27" s="384"/>
      <c r="JXV27" s="384"/>
      <c r="JXW27" s="384"/>
      <c r="JXX27" s="384"/>
      <c r="JXY27" s="384"/>
      <c r="JXZ27" s="384"/>
      <c r="JYA27" s="384"/>
      <c r="JYB27" s="384"/>
      <c r="JYC27" s="384"/>
      <c r="JYD27" s="384"/>
      <c r="JYE27" s="384"/>
      <c r="JYF27" s="384"/>
      <c r="JYG27" s="384"/>
      <c r="JYH27" s="384"/>
      <c r="JYI27" s="384"/>
      <c r="JYJ27" s="384"/>
      <c r="JYK27" s="384"/>
      <c r="JYL27" s="384"/>
      <c r="JYM27" s="384"/>
      <c r="JYN27" s="384"/>
      <c r="JYO27" s="384"/>
      <c r="JYP27" s="384"/>
      <c r="JYQ27" s="384"/>
      <c r="JYR27" s="384"/>
      <c r="JYS27" s="384"/>
      <c r="JYT27" s="384"/>
      <c r="JYU27" s="384"/>
      <c r="JYV27" s="384"/>
      <c r="JYW27" s="384"/>
      <c r="JYX27" s="384"/>
      <c r="JYY27" s="384"/>
      <c r="JYZ27" s="384"/>
      <c r="JZA27" s="384"/>
      <c r="JZB27" s="384"/>
      <c r="JZC27" s="384"/>
      <c r="JZD27" s="384"/>
      <c r="JZE27" s="384"/>
      <c r="JZF27" s="384"/>
      <c r="JZG27" s="384"/>
      <c r="JZH27" s="384"/>
      <c r="JZI27" s="384"/>
      <c r="JZJ27" s="384"/>
      <c r="JZK27" s="384"/>
      <c r="JZL27" s="384"/>
      <c r="JZM27" s="384"/>
      <c r="JZN27" s="384"/>
      <c r="JZO27" s="384"/>
      <c r="JZP27" s="384"/>
      <c r="JZQ27" s="384"/>
      <c r="JZR27" s="384"/>
      <c r="JZS27" s="384"/>
      <c r="JZT27" s="384"/>
      <c r="JZU27" s="384"/>
      <c r="JZV27" s="384"/>
      <c r="JZW27" s="384"/>
      <c r="JZX27" s="384"/>
      <c r="JZY27" s="384"/>
      <c r="JZZ27" s="384"/>
      <c r="KAA27" s="384"/>
      <c r="KAB27" s="384"/>
      <c r="KAC27" s="384"/>
      <c r="KAD27" s="384"/>
      <c r="KAE27" s="384"/>
      <c r="KAF27" s="384"/>
      <c r="KAG27" s="384"/>
      <c r="KAH27" s="384"/>
      <c r="KAI27" s="384"/>
      <c r="KAJ27" s="384"/>
      <c r="KAK27" s="384"/>
      <c r="KAL27" s="384"/>
      <c r="KAM27" s="384"/>
      <c r="KAN27" s="384"/>
      <c r="KAO27" s="384"/>
      <c r="KAP27" s="384"/>
      <c r="KAQ27" s="384"/>
      <c r="KAR27" s="384"/>
      <c r="KAS27" s="384"/>
      <c r="KAT27" s="384"/>
      <c r="KAU27" s="384"/>
      <c r="KAV27" s="384"/>
      <c r="KAW27" s="384"/>
      <c r="KAX27" s="384"/>
      <c r="KAY27" s="384"/>
      <c r="KAZ27" s="384"/>
      <c r="KBA27" s="384"/>
      <c r="KBB27" s="384"/>
      <c r="KBC27" s="384"/>
      <c r="KBD27" s="384"/>
      <c r="KBE27" s="384"/>
      <c r="KBF27" s="384"/>
      <c r="KBG27" s="384"/>
      <c r="KBH27" s="384"/>
      <c r="KBI27" s="384"/>
      <c r="KBJ27" s="384"/>
      <c r="KBK27" s="384"/>
      <c r="KBL27" s="384"/>
      <c r="KBM27" s="384"/>
      <c r="KBN27" s="384"/>
      <c r="KBO27" s="384"/>
      <c r="KBP27" s="384"/>
      <c r="KBQ27" s="384"/>
      <c r="KBR27" s="384"/>
      <c r="KBS27" s="384"/>
      <c r="KBT27" s="384"/>
      <c r="KBU27" s="384"/>
      <c r="KBV27" s="384"/>
      <c r="KBW27" s="384"/>
      <c r="KBX27" s="384"/>
      <c r="KBY27" s="384"/>
      <c r="KBZ27" s="384"/>
      <c r="KCA27" s="384"/>
      <c r="KCB27" s="384"/>
      <c r="KCC27" s="384"/>
      <c r="KCD27" s="384"/>
      <c r="KCE27" s="384"/>
      <c r="KCF27" s="384"/>
      <c r="KCG27" s="384"/>
      <c r="KCH27" s="384"/>
      <c r="KCI27" s="384"/>
      <c r="KCJ27" s="384"/>
      <c r="KCK27" s="384"/>
      <c r="KCL27" s="384"/>
      <c r="KCM27" s="384"/>
      <c r="KCN27" s="384"/>
      <c r="KCO27" s="384"/>
      <c r="KCP27" s="384"/>
      <c r="KCQ27" s="384"/>
      <c r="KCR27" s="384"/>
      <c r="KCS27" s="384"/>
      <c r="KCT27" s="384"/>
      <c r="KCU27" s="384"/>
      <c r="KCV27" s="384"/>
      <c r="KCW27" s="384"/>
      <c r="KCX27" s="384"/>
      <c r="KCY27" s="384"/>
      <c r="KCZ27" s="384"/>
      <c r="KDA27" s="384"/>
      <c r="KDB27" s="384"/>
      <c r="KDC27" s="384"/>
      <c r="KDD27" s="384"/>
      <c r="KDE27" s="384"/>
      <c r="KDF27" s="384"/>
      <c r="KDG27" s="384"/>
      <c r="KDH27" s="384"/>
      <c r="KDI27" s="384"/>
      <c r="KDJ27" s="384"/>
      <c r="KDK27" s="384"/>
      <c r="KDL27" s="384"/>
      <c r="KDM27" s="384"/>
      <c r="KDN27" s="384"/>
      <c r="KDO27" s="384"/>
      <c r="KDP27" s="384"/>
      <c r="KDQ27" s="384"/>
      <c r="KDR27" s="384"/>
      <c r="KDS27" s="384"/>
      <c r="KDT27" s="384"/>
      <c r="KDU27" s="384"/>
      <c r="KDV27" s="384"/>
      <c r="KDW27" s="384"/>
      <c r="KDX27" s="384"/>
      <c r="KDY27" s="384"/>
      <c r="KDZ27" s="384"/>
      <c r="KEA27" s="384"/>
      <c r="KEB27" s="384"/>
      <c r="KEC27" s="384"/>
      <c r="KED27" s="384"/>
      <c r="KEE27" s="384"/>
      <c r="KEF27" s="384"/>
      <c r="KEG27" s="384"/>
      <c r="KEH27" s="384"/>
      <c r="KEI27" s="384"/>
      <c r="KEJ27" s="384"/>
      <c r="KEK27" s="384"/>
      <c r="KEL27" s="384"/>
      <c r="KEM27" s="384"/>
      <c r="KEN27" s="384"/>
      <c r="KEO27" s="384"/>
      <c r="KEP27" s="384"/>
      <c r="KEQ27" s="384"/>
      <c r="KER27" s="384"/>
      <c r="KES27" s="384"/>
      <c r="KET27" s="384"/>
      <c r="KEU27" s="384"/>
      <c r="KEV27" s="384"/>
      <c r="KEW27" s="384"/>
      <c r="KEX27" s="384"/>
      <c r="KEY27" s="384"/>
      <c r="KEZ27" s="384"/>
      <c r="KFA27" s="384"/>
      <c r="KFB27" s="384"/>
      <c r="KFC27" s="384"/>
      <c r="KFD27" s="384"/>
      <c r="KFE27" s="384"/>
      <c r="KFF27" s="384"/>
      <c r="KFG27" s="384"/>
      <c r="KFH27" s="384"/>
      <c r="KFI27" s="384"/>
      <c r="KFJ27" s="384"/>
      <c r="KFK27" s="384"/>
      <c r="KFL27" s="384"/>
      <c r="KFM27" s="384"/>
      <c r="KFN27" s="384"/>
      <c r="KFO27" s="384"/>
      <c r="KFP27" s="384"/>
      <c r="KFQ27" s="384"/>
      <c r="KFR27" s="384"/>
      <c r="KFS27" s="384"/>
      <c r="KFT27" s="384"/>
      <c r="KFU27" s="384"/>
      <c r="KFV27" s="384"/>
      <c r="KFW27" s="384"/>
      <c r="KFX27" s="384"/>
      <c r="KFY27" s="384"/>
      <c r="KFZ27" s="384"/>
      <c r="KGA27" s="384"/>
      <c r="KGB27" s="384"/>
      <c r="KGC27" s="384"/>
      <c r="KGD27" s="384"/>
      <c r="KGE27" s="384"/>
      <c r="KGF27" s="384"/>
      <c r="KGG27" s="384"/>
      <c r="KGH27" s="384"/>
      <c r="KGI27" s="384"/>
      <c r="KGJ27" s="384"/>
      <c r="KGK27" s="384"/>
      <c r="KGL27" s="384"/>
      <c r="KGM27" s="384"/>
      <c r="KGN27" s="384"/>
      <c r="KGO27" s="384"/>
      <c r="KGP27" s="384"/>
      <c r="KGQ27" s="384"/>
      <c r="KGR27" s="384"/>
      <c r="KGS27" s="384"/>
      <c r="KGT27" s="384"/>
      <c r="KGU27" s="384"/>
      <c r="KGV27" s="384"/>
      <c r="KGW27" s="384"/>
      <c r="KGX27" s="384"/>
      <c r="KGY27" s="384"/>
      <c r="KGZ27" s="384"/>
      <c r="KHA27" s="384"/>
      <c r="KHB27" s="384"/>
      <c r="KHC27" s="384"/>
      <c r="KHD27" s="384"/>
      <c r="KHE27" s="384"/>
      <c r="KHF27" s="384"/>
      <c r="KHG27" s="384"/>
      <c r="KHH27" s="384"/>
      <c r="KHI27" s="384"/>
      <c r="KHJ27" s="384"/>
      <c r="KHK27" s="384"/>
      <c r="KHL27" s="384"/>
      <c r="KHM27" s="384"/>
      <c r="KHN27" s="384"/>
      <c r="KHO27" s="384"/>
      <c r="KHP27" s="384"/>
      <c r="KHQ27" s="384"/>
      <c r="KHR27" s="384"/>
      <c r="KHS27" s="384"/>
      <c r="KHT27" s="384"/>
      <c r="KHU27" s="384"/>
      <c r="KHV27" s="384"/>
      <c r="KHW27" s="384"/>
      <c r="KHX27" s="384"/>
      <c r="KHY27" s="384"/>
      <c r="KHZ27" s="384"/>
      <c r="KIA27" s="384"/>
      <c r="KIB27" s="384"/>
      <c r="KIC27" s="384"/>
      <c r="KID27" s="384"/>
      <c r="KIE27" s="384"/>
      <c r="KIF27" s="384"/>
      <c r="KIG27" s="384"/>
      <c r="KIH27" s="384"/>
      <c r="KII27" s="384"/>
      <c r="KIJ27" s="384"/>
      <c r="KIK27" s="384"/>
      <c r="KIL27" s="384"/>
      <c r="KIM27" s="384"/>
      <c r="KIN27" s="384"/>
      <c r="KIO27" s="384"/>
      <c r="KIP27" s="384"/>
      <c r="KIQ27" s="384"/>
      <c r="KIR27" s="384"/>
      <c r="KIS27" s="384"/>
      <c r="KIT27" s="384"/>
      <c r="KIU27" s="384"/>
      <c r="KIV27" s="384"/>
      <c r="KIW27" s="384"/>
      <c r="KIX27" s="384"/>
      <c r="KIY27" s="384"/>
      <c r="KIZ27" s="384"/>
      <c r="KJA27" s="384"/>
      <c r="KJB27" s="384"/>
      <c r="KJC27" s="384"/>
      <c r="KJD27" s="384"/>
      <c r="KJE27" s="384"/>
      <c r="KJF27" s="384"/>
      <c r="KJG27" s="384"/>
      <c r="KJH27" s="384"/>
      <c r="KJI27" s="384"/>
      <c r="KJJ27" s="384"/>
      <c r="KJK27" s="384"/>
      <c r="KJL27" s="384"/>
      <c r="KJM27" s="384"/>
      <c r="KJN27" s="384"/>
      <c r="KJO27" s="384"/>
      <c r="KJP27" s="384"/>
      <c r="KJQ27" s="384"/>
      <c r="KJR27" s="384"/>
      <c r="KJS27" s="384"/>
      <c r="KJT27" s="384"/>
      <c r="KJU27" s="384"/>
      <c r="KJV27" s="384"/>
      <c r="KJW27" s="384"/>
      <c r="KJX27" s="384"/>
      <c r="KJY27" s="384"/>
      <c r="KJZ27" s="384"/>
      <c r="KKA27" s="384"/>
      <c r="KKB27" s="384"/>
      <c r="KKC27" s="384"/>
      <c r="KKD27" s="384"/>
      <c r="KKE27" s="384"/>
      <c r="KKF27" s="384"/>
      <c r="KKG27" s="384"/>
      <c r="KKH27" s="384"/>
      <c r="KKI27" s="384"/>
      <c r="KKJ27" s="384"/>
      <c r="KKK27" s="384"/>
      <c r="KKL27" s="384"/>
      <c r="KKM27" s="384"/>
      <c r="KKN27" s="384"/>
      <c r="KKO27" s="384"/>
      <c r="KKP27" s="384"/>
      <c r="KKQ27" s="384"/>
      <c r="KKR27" s="384"/>
      <c r="KKS27" s="384"/>
      <c r="KKT27" s="384"/>
      <c r="KKU27" s="384"/>
      <c r="KKV27" s="384"/>
      <c r="KKW27" s="384"/>
      <c r="KKX27" s="384"/>
      <c r="KKY27" s="384"/>
      <c r="KKZ27" s="384"/>
      <c r="KLA27" s="384"/>
      <c r="KLB27" s="384"/>
      <c r="KLC27" s="384"/>
      <c r="KLD27" s="384"/>
      <c r="KLE27" s="384"/>
      <c r="KLF27" s="384"/>
      <c r="KLG27" s="384"/>
      <c r="KLH27" s="384"/>
      <c r="KLI27" s="384"/>
      <c r="KLJ27" s="384"/>
      <c r="KLK27" s="384"/>
      <c r="KLL27" s="384"/>
      <c r="KLM27" s="384"/>
      <c r="KLN27" s="384"/>
      <c r="KLO27" s="384"/>
      <c r="KLP27" s="384"/>
      <c r="KLQ27" s="384"/>
      <c r="KLR27" s="384"/>
      <c r="KLS27" s="384"/>
      <c r="KLT27" s="384"/>
      <c r="KLU27" s="384"/>
      <c r="KLV27" s="384"/>
      <c r="KLW27" s="384"/>
      <c r="KLX27" s="384"/>
      <c r="KLY27" s="384"/>
      <c r="KLZ27" s="384"/>
      <c r="KMA27" s="384"/>
      <c r="KMB27" s="384"/>
      <c r="KMC27" s="384"/>
      <c r="KMD27" s="384"/>
      <c r="KME27" s="384"/>
      <c r="KMF27" s="384"/>
      <c r="KMG27" s="384"/>
      <c r="KMH27" s="384"/>
      <c r="KMI27" s="384"/>
      <c r="KMJ27" s="384"/>
      <c r="KMK27" s="384"/>
      <c r="KML27" s="384"/>
      <c r="KMM27" s="384"/>
      <c r="KMN27" s="384"/>
      <c r="KMO27" s="384"/>
      <c r="KMP27" s="384"/>
      <c r="KMQ27" s="384"/>
      <c r="KMR27" s="384"/>
      <c r="KMS27" s="384"/>
      <c r="KMT27" s="384"/>
      <c r="KMU27" s="384"/>
      <c r="KMV27" s="384"/>
      <c r="KMW27" s="384"/>
      <c r="KMX27" s="384"/>
      <c r="KMY27" s="384"/>
      <c r="KMZ27" s="384"/>
      <c r="KNA27" s="384"/>
      <c r="KNB27" s="384"/>
      <c r="KNC27" s="384"/>
      <c r="KND27" s="384"/>
      <c r="KNE27" s="384"/>
      <c r="KNF27" s="384"/>
      <c r="KNG27" s="384"/>
      <c r="KNH27" s="384"/>
      <c r="KNI27" s="384"/>
      <c r="KNJ27" s="384"/>
      <c r="KNK27" s="384"/>
      <c r="KNL27" s="384"/>
      <c r="KNM27" s="384"/>
      <c r="KNN27" s="384"/>
      <c r="KNO27" s="384"/>
      <c r="KNP27" s="384"/>
      <c r="KNQ27" s="384"/>
      <c r="KNR27" s="384"/>
      <c r="KNS27" s="384"/>
      <c r="KNT27" s="384"/>
      <c r="KNU27" s="384"/>
      <c r="KNV27" s="384"/>
      <c r="KNW27" s="384"/>
      <c r="KNX27" s="384"/>
      <c r="KNY27" s="384"/>
      <c r="KNZ27" s="384"/>
      <c r="KOA27" s="384"/>
      <c r="KOB27" s="384"/>
      <c r="KOC27" s="384"/>
      <c r="KOD27" s="384"/>
      <c r="KOE27" s="384"/>
      <c r="KOF27" s="384"/>
      <c r="KOG27" s="384"/>
      <c r="KOH27" s="384"/>
      <c r="KOI27" s="384"/>
      <c r="KOJ27" s="384"/>
      <c r="KOK27" s="384"/>
      <c r="KOL27" s="384"/>
      <c r="KOM27" s="384"/>
      <c r="KON27" s="384"/>
      <c r="KOO27" s="384"/>
      <c r="KOP27" s="384"/>
      <c r="KOQ27" s="384"/>
      <c r="KOR27" s="384"/>
      <c r="KOS27" s="384"/>
      <c r="KOT27" s="384"/>
      <c r="KOU27" s="384"/>
      <c r="KOV27" s="384"/>
      <c r="KOW27" s="384"/>
      <c r="KOX27" s="384"/>
      <c r="KOY27" s="384"/>
      <c r="KOZ27" s="384"/>
      <c r="KPA27" s="384"/>
      <c r="KPB27" s="384"/>
      <c r="KPC27" s="384"/>
      <c r="KPD27" s="384"/>
      <c r="KPE27" s="384"/>
      <c r="KPF27" s="384"/>
      <c r="KPG27" s="384"/>
      <c r="KPH27" s="384"/>
      <c r="KPI27" s="384"/>
      <c r="KPJ27" s="384"/>
      <c r="KPK27" s="384"/>
      <c r="KPL27" s="384"/>
      <c r="KPM27" s="384"/>
      <c r="KPN27" s="384"/>
      <c r="KPO27" s="384"/>
      <c r="KPP27" s="384"/>
      <c r="KPQ27" s="384"/>
      <c r="KPR27" s="384"/>
      <c r="KPS27" s="384"/>
      <c r="KPT27" s="384"/>
      <c r="KPU27" s="384"/>
      <c r="KPV27" s="384"/>
      <c r="KPW27" s="384"/>
      <c r="KPX27" s="384"/>
      <c r="KPY27" s="384"/>
      <c r="KPZ27" s="384"/>
      <c r="KQA27" s="384"/>
      <c r="KQB27" s="384"/>
      <c r="KQC27" s="384"/>
      <c r="KQD27" s="384"/>
      <c r="KQE27" s="384"/>
      <c r="KQF27" s="384"/>
      <c r="KQG27" s="384"/>
      <c r="KQH27" s="384"/>
      <c r="KQI27" s="384"/>
      <c r="KQJ27" s="384"/>
      <c r="KQK27" s="384"/>
      <c r="KQL27" s="384"/>
      <c r="KQM27" s="384"/>
      <c r="KQN27" s="384"/>
      <c r="KQO27" s="384"/>
      <c r="KQP27" s="384"/>
      <c r="KQQ27" s="384"/>
      <c r="KQR27" s="384"/>
      <c r="KQS27" s="384"/>
      <c r="KQT27" s="384"/>
      <c r="KQU27" s="384"/>
      <c r="KQV27" s="384"/>
      <c r="KQW27" s="384"/>
      <c r="KQX27" s="384"/>
      <c r="KQY27" s="384"/>
      <c r="KQZ27" s="384"/>
      <c r="KRA27" s="384"/>
      <c r="KRB27" s="384"/>
      <c r="KRC27" s="384"/>
      <c r="KRD27" s="384"/>
      <c r="KRE27" s="384"/>
      <c r="KRF27" s="384"/>
      <c r="KRG27" s="384"/>
      <c r="KRH27" s="384"/>
      <c r="KRI27" s="384"/>
      <c r="KRJ27" s="384"/>
      <c r="KRK27" s="384"/>
      <c r="KRL27" s="384"/>
      <c r="KRM27" s="384"/>
      <c r="KRN27" s="384"/>
      <c r="KRO27" s="384"/>
      <c r="KRP27" s="384"/>
      <c r="KRQ27" s="384"/>
      <c r="KRR27" s="384"/>
      <c r="KRS27" s="384"/>
      <c r="KRT27" s="384"/>
      <c r="KRU27" s="384"/>
      <c r="KRV27" s="384"/>
      <c r="KRW27" s="384"/>
      <c r="KRX27" s="384"/>
      <c r="KRY27" s="384"/>
      <c r="KRZ27" s="384"/>
      <c r="KSA27" s="384"/>
      <c r="KSB27" s="384"/>
      <c r="KSC27" s="384"/>
      <c r="KSD27" s="384"/>
      <c r="KSE27" s="384"/>
      <c r="KSF27" s="384"/>
      <c r="KSG27" s="384"/>
      <c r="KSH27" s="384"/>
      <c r="KSI27" s="384"/>
      <c r="KSJ27" s="384"/>
      <c r="KSK27" s="384"/>
      <c r="KSL27" s="384"/>
      <c r="KSM27" s="384"/>
      <c r="KSN27" s="384"/>
      <c r="KSO27" s="384"/>
      <c r="KSP27" s="384"/>
      <c r="KSQ27" s="384"/>
      <c r="KSR27" s="384"/>
      <c r="KSS27" s="384"/>
      <c r="KST27" s="384"/>
      <c r="KSU27" s="384"/>
      <c r="KSV27" s="384"/>
      <c r="KSW27" s="384"/>
      <c r="KSX27" s="384"/>
      <c r="KSY27" s="384"/>
      <c r="KSZ27" s="384"/>
      <c r="KTA27" s="384"/>
      <c r="KTB27" s="384"/>
      <c r="KTC27" s="384"/>
      <c r="KTD27" s="384"/>
      <c r="KTE27" s="384"/>
      <c r="KTF27" s="384"/>
      <c r="KTG27" s="384"/>
      <c r="KTH27" s="384"/>
      <c r="KTI27" s="384"/>
      <c r="KTJ27" s="384"/>
      <c r="KTK27" s="384"/>
      <c r="KTL27" s="384"/>
      <c r="KTM27" s="384"/>
      <c r="KTN27" s="384"/>
      <c r="KTO27" s="384"/>
      <c r="KTP27" s="384"/>
      <c r="KTQ27" s="384"/>
      <c r="KTR27" s="384"/>
      <c r="KTS27" s="384"/>
      <c r="KTT27" s="384"/>
      <c r="KTU27" s="384"/>
      <c r="KTV27" s="384"/>
      <c r="KTW27" s="384"/>
      <c r="KTX27" s="384"/>
      <c r="KTY27" s="384"/>
      <c r="KTZ27" s="384"/>
      <c r="KUA27" s="384"/>
      <c r="KUB27" s="384"/>
      <c r="KUC27" s="384"/>
      <c r="KUD27" s="384"/>
      <c r="KUE27" s="384"/>
      <c r="KUF27" s="384"/>
      <c r="KUG27" s="384"/>
      <c r="KUH27" s="384"/>
      <c r="KUI27" s="384"/>
      <c r="KUJ27" s="384"/>
      <c r="KUK27" s="384"/>
      <c r="KUL27" s="384"/>
      <c r="KUM27" s="384"/>
      <c r="KUN27" s="384"/>
      <c r="KUO27" s="384"/>
      <c r="KUP27" s="384"/>
      <c r="KUQ27" s="384"/>
      <c r="KUR27" s="384"/>
      <c r="KUS27" s="384"/>
      <c r="KUT27" s="384"/>
      <c r="KUU27" s="384"/>
      <c r="KUV27" s="384"/>
      <c r="KUW27" s="384"/>
      <c r="KUX27" s="384"/>
      <c r="KUY27" s="384"/>
      <c r="KUZ27" s="384"/>
      <c r="KVA27" s="384"/>
      <c r="KVB27" s="384"/>
      <c r="KVC27" s="384"/>
      <c r="KVD27" s="384"/>
      <c r="KVE27" s="384"/>
      <c r="KVF27" s="384"/>
      <c r="KVG27" s="384"/>
      <c r="KVH27" s="384"/>
      <c r="KVI27" s="384"/>
      <c r="KVJ27" s="384"/>
      <c r="KVK27" s="384"/>
      <c r="KVL27" s="384"/>
      <c r="KVM27" s="384"/>
      <c r="KVN27" s="384"/>
      <c r="KVO27" s="384"/>
      <c r="KVP27" s="384"/>
      <c r="KVQ27" s="384"/>
      <c r="KVR27" s="384"/>
      <c r="KVS27" s="384"/>
      <c r="KVT27" s="384"/>
      <c r="KVU27" s="384"/>
      <c r="KVV27" s="384"/>
      <c r="KVW27" s="384"/>
      <c r="KVX27" s="384"/>
      <c r="KVY27" s="384"/>
      <c r="KVZ27" s="384"/>
      <c r="KWA27" s="384"/>
      <c r="KWB27" s="384"/>
      <c r="KWC27" s="384"/>
      <c r="KWD27" s="384"/>
      <c r="KWE27" s="384"/>
      <c r="KWF27" s="384"/>
      <c r="KWG27" s="384"/>
      <c r="KWH27" s="384"/>
      <c r="KWI27" s="384"/>
      <c r="KWJ27" s="384"/>
      <c r="KWK27" s="384"/>
      <c r="KWL27" s="384"/>
      <c r="KWM27" s="384"/>
      <c r="KWN27" s="384"/>
      <c r="KWO27" s="384"/>
      <c r="KWP27" s="384"/>
      <c r="KWQ27" s="384"/>
      <c r="KWR27" s="384"/>
      <c r="KWS27" s="384"/>
      <c r="KWT27" s="384"/>
      <c r="KWU27" s="384"/>
      <c r="KWV27" s="384"/>
      <c r="KWW27" s="384"/>
      <c r="KWX27" s="384"/>
      <c r="KWY27" s="384"/>
      <c r="KWZ27" s="384"/>
      <c r="KXA27" s="384"/>
      <c r="KXB27" s="384"/>
      <c r="KXC27" s="384"/>
      <c r="KXD27" s="384"/>
      <c r="KXE27" s="384"/>
      <c r="KXF27" s="384"/>
      <c r="KXG27" s="384"/>
      <c r="KXH27" s="384"/>
      <c r="KXI27" s="384"/>
      <c r="KXJ27" s="384"/>
      <c r="KXK27" s="384"/>
      <c r="KXL27" s="384"/>
      <c r="KXM27" s="384"/>
      <c r="KXN27" s="384"/>
      <c r="KXO27" s="384"/>
      <c r="KXP27" s="384"/>
      <c r="KXQ27" s="384"/>
      <c r="KXR27" s="384"/>
      <c r="KXS27" s="384"/>
      <c r="KXT27" s="384"/>
      <c r="KXU27" s="384"/>
      <c r="KXV27" s="384"/>
      <c r="KXW27" s="384"/>
      <c r="KXX27" s="384"/>
      <c r="KXY27" s="384"/>
      <c r="KXZ27" s="384"/>
      <c r="KYA27" s="384"/>
      <c r="KYB27" s="384"/>
      <c r="KYC27" s="384"/>
      <c r="KYD27" s="384"/>
      <c r="KYE27" s="384"/>
      <c r="KYF27" s="384"/>
      <c r="KYG27" s="384"/>
      <c r="KYH27" s="384"/>
      <c r="KYI27" s="384"/>
      <c r="KYJ27" s="384"/>
      <c r="KYK27" s="384"/>
      <c r="KYL27" s="384"/>
      <c r="KYM27" s="384"/>
      <c r="KYN27" s="384"/>
      <c r="KYO27" s="384"/>
      <c r="KYP27" s="384"/>
      <c r="KYQ27" s="384"/>
      <c r="KYR27" s="384"/>
      <c r="KYS27" s="384"/>
      <c r="KYT27" s="384"/>
      <c r="KYU27" s="384"/>
      <c r="KYV27" s="384"/>
      <c r="KYW27" s="384"/>
      <c r="KYX27" s="384"/>
      <c r="KYY27" s="384"/>
      <c r="KYZ27" s="384"/>
      <c r="KZA27" s="384"/>
      <c r="KZB27" s="384"/>
      <c r="KZC27" s="384"/>
      <c r="KZD27" s="384"/>
      <c r="KZE27" s="384"/>
      <c r="KZF27" s="384"/>
      <c r="KZG27" s="384"/>
      <c r="KZH27" s="384"/>
      <c r="KZI27" s="384"/>
      <c r="KZJ27" s="384"/>
      <c r="KZK27" s="384"/>
      <c r="KZL27" s="384"/>
      <c r="KZM27" s="384"/>
      <c r="KZN27" s="384"/>
      <c r="KZO27" s="384"/>
      <c r="KZP27" s="384"/>
      <c r="KZQ27" s="384"/>
      <c r="KZR27" s="384"/>
      <c r="KZS27" s="384"/>
      <c r="KZT27" s="384"/>
      <c r="KZU27" s="384"/>
      <c r="KZV27" s="384"/>
      <c r="KZW27" s="384"/>
      <c r="KZX27" s="384"/>
      <c r="KZY27" s="384"/>
      <c r="KZZ27" s="384"/>
      <c r="LAA27" s="384"/>
      <c r="LAB27" s="384"/>
      <c r="LAC27" s="384"/>
      <c r="LAD27" s="384"/>
      <c r="LAE27" s="384"/>
      <c r="LAF27" s="384"/>
      <c r="LAG27" s="384"/>
      <c r="LAH27" s="384"/>
      <c r="LAI27" s="384"/>
      <c r="LAJ27" s="384"/>
      <c r="LAK27" s="384"/>
      <c r="LAL27" s="384"/>
      <c r="LAM27" s="384"/>
      <c r="LAN27" s="384"/>
      <c r="LAO27" s="384"/>
      <c r="LAP27" s="384"/>
      <c r="LAQ27" s="384"/>
      <c r="LAR27" s="384"/>
      <c r="LAS27" s="384"/>
      <c r="LAT27" s="384"/>
      <c r="LAU27" s="384"/>
      <c r="LAV27" s="384"/>
      <c r="LAW27" s="384"/>
      <c r="LAX27" s="384"/>
      <c r="LAY27" s="384"/>
      <c r="LAZ27" s="384"/>
      <c r="LBA27" s="384"/>
      <c r="LBB27" s="384"/>
      <c r="LBC27" s="384"/>
      <c r="LBD27" s="384"/>
      <c r="LBE27" s="384"/>
      <c r="LBF27" s="384"/>
      <c r="LBG27" s="384"/>
      <c r="LBH27" s="384"/>
      <c r="LBI27" s="384"/>
      <c r="LBJ27" s="384"/>
      <c r="LBK27" s="384"/>
      <c r="LBL27" s="384"/>
      <c r="LBM27" s="384"/>
      <c r="LBN27" s="384"/>
      <c r="LBO27" s="384"/>
      <c r="LBP27" s="384"/>
      <c r="LBQ27" s="384"/>
      <c r="LBR27" s="384"/>
      <c r="LBS27" s="384"/>
      <c r="LBT27" s="384"/>
      <c r="LBU27" s="384"/>
      <c r="LBV27" s="384"/>
      <c r="LBW27" s="384"/>
      <c r="LBX27" s="384"/>
      <c r="LBY27" s="384"/>
      <c r="LBZ27" s="384"/>
      <c r="LCA27" s="384"/>
      <c r="LCB27" s="384"/>
      <c r="LCC27" s="384"/>
      <c r="LCD27" s="384"/>
      <c r="LCE27" s="384"/>
      <c r="LCF27" s="384"/>
      <c r="LCG27" s="384"/>
      <c r="LCH27" s="384"/>
      <c r="LCI27" s="384"/>
      <c r="LCJ27" s="384"/>
      <c r="LCK27" s="384"/>
      <c r="LCL27" s="384"/>
      <c r="LCM27" s="384"/>
      <c r="LCN27" s="384"/>
      <c r="LCO27" s="384"/>
      <c r="LCP27" s="384"/>
      <c r="LCQ27" s="384"/>
      <c r="LCR27" s="384"/>
      <c r="LCS27" s="384"/>
      <c r="LCT27" s="384"/>
      <c r="LCU27" s="384"/>
      <c r="LCV27" s="384"/>
      <c r="LCW27" s="384"/>
      <c r="LCX27" s="384"/>
      <c r="LCY27" s="384"/>
      <c r="LCZ27" s="384"/>
      <c r="LDA27" s="384"/>
      <c r="LDB27" s="384"/>
      <c r="LDC27" s="384"/>
      <c r="LDD27" s="384"/>
      <c r="LDE27" s="384"/>
      <c r="LDF27" s="384"/>
      <c r="LDG27" s="384"/>
      <c r="LDH27" s="384"/>
      <c r="LDI27" s="384"/>
      <c r="LDJ27" s="384"/>
      <c r="LDK27" s="384"/>
      <c r="LDL27" s="384"/>
      <c r="LDM27" s="384"/>
      <c r="LDN27" s="384"/>
      <c r="LDO27" s="384"/>
      <c r="LDP27" s="384"/>
      <c r="LDQ27" s="384"/>
      <c r="LDR27" s="384"/>
      <c r="LDS27" s="384"/>
      <c r="LDT27" s="384"/>
      <c r="LDU27" s="384"/>
      <c r="LDV27" s="384"/>
      <c r="LDW27" s="384"/>
      <c r="LDX27" s="384"/>
      <c r="LDY27" s="384"/>
      <c r="LDZ27" s="384"/>
      <c r="LEA27" s="384"/>
      <c r="LEB27" s="384"/>
      <c r="LEC27" s="384"/>
      <c r="LED27" s="384"/>
      <c r="LEE27" s="384"/>
      <c r="LEF27" s="384"/>
      <c r="LEG27" s="384"/>
      <c r="LEH27" s="384"/>
      <c r="LEI27" s="384"/>
      <c r="LEJ27" s="384"/>
      <c r="LEK27" s="384"/>
      <c r="LEL27" s="384"/>
      <c r="LEM27" s="384"/>
      <c r="LEN27" s="384"/>
      <c r="LEO27" s="384"/>
      <c r="LEP27" s="384"/>
      <c r="LEQ27" s="384"/>
      <c r="LER27" s="384"/>
      <c r="LES27" s="384"/>
      <c r="LET27" s="384"/>
      <c r="LEU27" s="384"/>
      <c r="LEV27" s="384"/>
      <c r="LEW27" s="384"/>
      <c r="LEX27" s="384"/>
      <c r="LEY27" s="384"/>
      <c r="LEZ27" s="384"/>
      <c r="LFA27" s="384"/>
      <c r="LFB27" s="384"/>
      <c r="LFC27" s="384"/>
      <c r="LFD27" s="384"/>
      <c r="LFE27" s="384"/>
      <c r="LFF27" s="384"/>
      <c r="LFG27" s="384"/>
      <c r="LFH27" s="384"/>
      <c r="LFI27" s="384"/>
      <c r="LFJ27" s="384"/>
      <c r="LFK27" s="384"/>
      <c r="LFL27" s="384"/>
      <c r="LFM27" s="384"/>
      <c r="LFN27" s="384"/>
      <c r="LFO27" s="384"/>
      <c r="LFP27" s="384"/>
      <c r="LFQ27" s="384"/>
      <c r="LFR27" s="384"/>
      <c r="LFS27" s="384"/>
      <c r="LFT27" s="384"/>
      <c r="LFU27" s="384"/>
      <c r="LFV27" s="384"/>
      <c r="LFW27" s="384"/>
      <c r="LFX27" s="384"/>
      <c r="LFY27" s="384"/>
      <c r="LFZ27" s="384"/>
      <c r="LGA27" s="384"/>
      <c r="LGB27" s="384"/>
      <c r="LGC27" s="384"/>
      <c r="LGD27" s="384"/>
      <c r="LGE27" s="384"/>
      <c r="LGF27" s="384"/>
      <c r="LGG27" s="384"/>
      <c r="LGH27" s="384"/>
      <c r="LGI27" s="384"/>
      <c r="LGJ27" s="384"/>
      <c r="LGK27" s="384"/>
      <c r="LGL27" s="384"/>
      <c r="LGM27" s="384"/>
      <c r="LGN27" s="384"/>
      <c r="LGO27" s="384"/>
      <c r="LGP27" s="384"/>
      <c r="LGQ27" s="384"/>
      <c r="LGR27" s="384"/>
      <c r="LGS27" s="384"/>
      <c r="LGT27" s="384"/>
      <c r="LGU27" s="384"/>
      <c r="LGV27" s="384"/>
      <c r="LGW27" s="384"/>
      <c r="LGX27" s="384"/>
      <c r="LGY27" s="384"/>
      <c r="LGZ27" s="384"/>
      <c r="LHA27" s="384"/>
      <c r="LHB27" s="384"/>
      <c r="LHC27" s="384"/>
      <c r="LHD27" s="384"/>
      <c r="LHE27" s="384"/>
      <c r="LHF27" s="384"/>
      <c r="LHG27" s="384"/>
      <c r="LHH27" s="384"/>
      <c r="LHI27" s="384"/>
      <c r="LHJ27" s="384"/>
      <c r="LHK27" s="384"/>
      <c r="LHL27" s="384"/>
      <c r="LHM27" s="384"/>
      <c r="LHN27" s="384"/>
      <c r="LHO27" s="384"/>
      <c r="LHP27" s="384"/>
      <c r="LHQ27" s="384"/>
      <c r="LHR27" s="384"/>
      <c r="LHS27" s="384"/>
      <c r="LHT27" s="384"/>
      <c r="LHU27" s="384"/>
      <c r="LHV27" s="384"/>
      <c r="LHW27" s="384"/>
      <c r="LHX27" s="384"/>
      <c r="LHY27" s="384"/>
      <c r="LHZ27" s="384"/>
      <c r="LIA27" s="384"/>
      <c r="LIB27" s="384"/>
      <c r="LIC27" s="384"/>
      <c r="LID27" s="384"/>
      <c r="LIE27" s="384"/>
      <c r="LIF27" s="384"/>
      <c r="LIG27" s="384"/>
      <c r="LIH27" s="384"/>
      <c r="LII27" s="384"/>
      <c r="LIJ27" s="384"/>
      <c r="LIK27" s="384"/>
      <c r="LIL27" s="384"/>
      <c r="LIM27" s="384"/>
      <c r="LIN27" s="384"/>
      <c r="LIO27" s="384"/>
      <c r="LIP27" s="384"/>
      <c r="LIQ27" s="384"/>
      <c r="LIR27" s="384"/>
      <c r="LIS27" s="384"/>
      <c r="LIT27" s="384"/>
      <c r="LIU27" s="384"/>
      <c r="LIV27" s="384"/>
      <c r="LIW27" s="384"/>
      <c r="LIX27" s="384"/>
      <c r="LIY27" s="384"/>
      <c r="LIZ27" s="384"/>
      <c r="LJA27" s="384"/>
      <c r="LJB27" s="384"/>
      <c r="LJC27" s="384"/>
      <c r="LJD27" s="384"/>
      <c r="LJE27" s="384"/>
      <c r="LJF27" s="384"/>
      <c r="LJG27" s="384"/>
      <c r="LJH27" s="384"/>
      <c r="LJI27" s="384"/>
      <c r="LJJ27" s="384"/>
      <c r="LJK27" s="384"/>
      <c r="LJL27" s="384"/>
      <c r="LJM27" s="384"/>
      <c r="LJN27" s="384"/>
      <c r="LJO27" s="384"/>
      <c r="LJP27" s="384"/>
      <c r="LJQ27" s="384"/>
      <c r="LJR27" s="384"/>
      <c r="LJS27" s="384"/>
      <c r="LJT27" s="384"/>
      <c r="LJU27" s="384"/>
      <c r="LJV27" s="384"/>
      <c r="LJW27" s="384"/>
      <c r="LJX27" s="384"/>
      <c r="LJY27" s="384"/>
      <c r="LJZ27" s="384"/>
      <c r="LKA27" s="384"/>
      <c r="LKB27" s="384"/>
      <c r="LKC27" s="384"/>
      <c r="LKD27" s="384"/>
      <c r="LKE27" s="384"/>
      <c r="LKF27" s="384"/>
      <c r="LKG27" s="384"/>
      <c r="LKH27" s="384"/>
      <c r="LKI27" s="384"/>
      <c r="LKJ27" s="384"/>
      <c r="LKK27" s="384"/>
      <c r="LKL27" s="384"/>
      <c r="LKM27" s="384"/>
      <c r="LKN27" s="384"/>
      <c r="LKO27" s="384"/>
      <c r="LKP27" s="384"/>
      <c r="LKQ27" s="384"/>
      <c r="LKR27" s="384"/>
      <c r="LKS27" s="384"/>
      <c r="LKT27" s="384"/>
      <c r="LKU27" s="384"/>
      <c r="LKV27" s="384"/>
      <c r="LKW27" s="384"/>
      <c r="LKX27" s="384"/>
      <c r="LKY27" s="384"/>
      <c r="LKZ27" s="384"/>
      <c r="LLA27" s="384"/>
      <c r="LLB27" s="384"/>
      <c r="LLC27" s="384"/>
      <c r="LLD27" s="384"/>
      <c r="LLE27" s="384"/>
      <c r="LLF27" s="384"/>
      <c r="LLG27" s="384"/>
      <c r="LLH27" s="384"/>
      <c r="LLI27" s="384"/>
      <c r="LLJ27" s="384"/>
      <c r="LLK27" s="384"/>
      <c r="LLL27" s="384"/>
      <c r="LLM27" s="384"/>
      <c r="LLN27" s="384"/>
      <c r="LLO27" s="384"/>
      <c r="LLP27" s="384"/>
      <c r="LLQ27" s="384"/>
      <c r="LLR27" s="384"/>
      <c r="LLS27" s="384"/>
      <c r="LLT27" s="384"/>
      <c r="LLU27" s="384"/>
      <c r="LLV27" s="384"/>
      <c r="LLW27" s="384"/>
      <c r="LLX27" s="384"/>
      <c r="LLY27" s="384"/>
      <c r="LLZ27" s="384"/>
      <c r="LMA27" s="384"/>
      <c r="LMB27" s="384"/>
      <c r="LMC27" s="384"/>
      <c r="LMD27" s="384"/>
      <c r="LME27" s="384"/>
      <c r="LMF27" s="384"/>
      <c r="LMG27" s="384"/>
      <c r="LMH27" s="384"/>
      <c r="LMI27" s="384"/>
      <c r="LMJ27" s="384"/>
      <c r="LMK27" s="384"/>
      <c r="LML27" s="384"/>
      <c r="LMM27" s="384"/>
      <c r="LMN27" s="384"/>
      <c r="LMO27" s="384"/>
      <c r="LMP27" s="384"/>
      <c r="LMQ27" s="384"/>
      <c r="LMR27" s="384"/>
      <c r="LMS27" s="384"/>
      <c r="LMT27" s="384"/>
      <c r="LMU27" s="384"/>
      <c r="LMV27" s="384"/>
      <c r="LMW27" s="384"/>
      <c r="LMX27" s="384"/>
      <c r="LMY27" s="384"/>
      <c r="LMZ27" s="384"/>
      <c r="LNA27" s="384"/>
      <c r="LNB27" s="384"/>
      <c r="LNC27" s="384"/>
      <c r="LND27" s="384"/>
      <c r="LNE27" s="384"/>
      <c r="LNF27" s="384"/>
      <c r="LNG27" s="384"/>
      <c r="LNH27" s="384"/>
      <c r="LNI27" s="384"/>
      <c r="LNJ27" s="384"/>
      <c r="LNK27" s="384"/>
      <c r="LNL27" s="384"/>
      <c r="LNM27" s="384"/>
      <c r="LNN27" s="384"/>
      <c r="LNO27" s="384"/>
      <c r="LNP27" s="384"/>
      <c r="LNQ27" s="384"/>
      <c r="LNR27" s="384"/>
      <c r="LNS27" s="384"/>
      <c r="LNT27" s="384"/>
      <c r="LNU27" s="384"/>
      <c r="LNV27" s="384"/>
      <c r="LNW27" s="384"/>
      <c r="LNX27" s="384"/>
      <c r="LNY27" s="384"/>
      <c r="LNZ27" s="384"/>
      <c r="LOA27" s="384"/>
      <c r="LOB27" s="384"/>
      <c r="LOC27" s="384"/>
      <c r="LOD27" s="384"/>
      <c r="LOE27" s="384"/>
      <c r="LOF27" s="384"/>
      <c r="LOG27" s="384"/>
      <c r="LOH27" s="384"/>
      <c r="LOI27" s="384"/>
      <c r="LOJ27" s="384"/>
      <c r="LOK27" s="384"/>
      <c r="LOL27" s="384"/>
      <c r="LOM27" s="384"/>
      <c r="LON27" s="384"/>
      <c r="LOO27" s="384"/>
      <c r="LOP27" s="384"/>
      <c r="LOQ27" s="384"/>
      <c r="LOR27" s="384"/>
      <c r="LOS27" s="384"/>
      <c r="LOT27" s="384"/>
      <c r="LOU27" s="384"/>
      <c r="LOV27" s="384"/>
      <c r="LOW27" s="384"/>
      <c r="LOX27" s="384"/>
      <c r="LOY27" s="384"/>
      <c r="LOZ27" s="384"/>
      <c r="LPA27" s="384"/>
      <c r="LPB27" s="384"/>
      <c r="LPC27" s="384"/>
      <c r="LPD27" s="384"/>
      <c r="LPE27" s="384"/>
      <c r="LPF27" s="384"/>
      <c r="LPG27" s="384"/>
      <c r="LPH27" s="384"/>
      <c r="LPI27" s="384"/>
      <c r="LPJ27" s="384"/>
      <c r="LPK27" s="384"/>
      <c r="LPL27" s="384"/>
      <c r="LPM27" s="384"/>
      <c r="LPN27" s="384"/>
      <c r="LPO27" s="384"/>
      <c r="LPP27" s="384"/>
      <c r="LPQ27" s="384"/>
      <c r="LPR27" s="384"/>
      <c r="LPS27" s="384"/>
      <c r="LPT27" s="384"/>
      <c r="LPU27" s="384"/>
      <c r="LPV27" s="384"/>
      <c r="LPW27" s="384"/>
      <c r="LPX27" s="384"/>
      <c r="LPY27" s="384"/>
      <c r="LPZ27" s="384"/>
      <c r="LQA27" s="384"/>
      <c r="LQB27" s="384"/>
      <c r="LQC27" s="384"/>
      <c r="LQD27" s="384"/>
      <c r="LQE27" s="384"/>
      <c r="LQF27" s="384"/>
      <c r="LQG27" s="384"/>
      <c r="LQH27" s="384"/>
      <c r="LQI27" s="384"/>
      <c r="LQJ27" s="384"/>
      <c r="LQK27" s="384"/>
      <c r="LQL27" s="384"/>
      <c r="LQM27" s="384"/>
      <c r="LQN27" s="384"/>
      <c r="LQO27" s="384"/>
      <c r="LQP27" s="384"/>
      <c r="LQQ27" s="384"/>
      <c r="LQR27" s="384"/>
      <c r="LQS27" s="384"/>
      <c r="LQT27" s="384"/>
      <c r="LQU27" s="384"/>
      <c r="LQV27" s="384"/>
      <c r="LQW27" s="384"/>
      <c r="LQX27" s="384"/>
      <c r="LQY27" s="384"/>
      <c r="LQZ27" s="384"/>
      <c r="LRA27" s="384"/>
      <c r="LRB27" s="384"/>
      <c r="LRC27" s="384"/>
      <c r="LRD27" s="384"/>
      <c r="LRE27" s="384"/>
      <c r="LRF27" s="384"/>
      <c r="LRG27" s="384"/>
      <c r="LRH27" s="384"/>
      <c r="LRI27" s="384"/>
      <c r="LRJ27" s="384"/>
      <c r="LRK27" s="384"/>
      <c r="LRL27" s="384"/>
      <c r="LRM27" s="384"/>
      <c r="LRN27" s="384"/>
      <c r="LRO27" s="384"/>
      <c r="LRP27" s="384"/>
      <c r="LRQ27" s="384"/>
      <c r="LRR27" s="384"/>
      <c r="LRS27" s="384"/>
      <c r="LRT27" s="384"/>
      <c r="LRU27" s="384"/>
      <c r="LRV27" s="384"/>
      <c r="LRW27" s="384"/>
      <c r="LRX27" s="384"/>
      <c r="LRY27" s="384"/>
      <c r="LRZ27" s="384"/>
      <c r="LSA27" s="384"/>
      <c r="LSB27" s="384"/>
      <c r="LSC27" s="384"/>
      <c r="LSD27" s="384"/>
      <c r="LSE27" s="384"/>
      <c r="LSF27" s="384"/>
      <c r="LSG27" s="384"/>
      <c r="LSH27" s="384"/>
      <c r="LSI27" s="384"/>
      <c r="LSJ27" s="384"/>
      <c r="LSK27" s="384"/>
      <c r="LSL27" s="384"/>
      <c r="LSM27" s="384"/>
      <c r="LSN27" s="384"/>
      <c r="LSO27" s="384"/>
      <c r="LSP27" s="384"/>
      <c r="LSQ27" s="384"/>
      <c r="LSR27" s="384"/>
      <c r="LSS27" s="384"/>
      <c r="LST27" s="384"/>
      <c r="LSU27" s="384"/>
      <c r="LSV27" s="384"/>
      <c r="LSW27" s="384"/>
      <c r="LSX27" s="384"/>
      <c r="LSY27" s="384"/>
      <c r="LSZ27" s="384"/>
      <c r="LTA27" s="384"/>
      <c r="LTB27" s="384"/>
      <c r="LTC27" s="384"/>
      <c r="LTD27" s="384"/>
      <c r="LTE27" s="384"/>
      <c r="LTF27" s="384"/>
      <c r="LTG27" s="384"/>
      <c r="LTH27" s="384"/>
      <c r="LTI27" s="384"/>
      <c r="LTJ27" s="384"/>
      <c r="LTK27" s="384"/>
      <c r="LTL27" s="384"/>
      <c r="LTM27" s="384"/>
      <c r="LTN27" s="384"/>
      <c r="LTO27" s="384"/>
      <c r="LTP27" s="384"/>
      <c r="LTQ27" s="384"/>
      <c r="LTR27" s="384"/>
      <c r="LTS27" s="384"/>
      <c r="LTT27" s="384"/>
      <c r="LTU27" s="384"/>
      <c r="LTV27" s="384"/>
      <c r="LTW27" s="384"/>
      <c r="LTX27" s="384"/>
      <c r="LTY27" s="384"/>
      <c r="LTZ27" s="384"/>
      <c r="LUA27" s="384"/>
      <c r="LUB27" s="384"/>
      <c r="LUC27" s="384"/>
      <c r="LUD27" s="384"/>
      <c r="LUE27" s="384"/>
      <c r="LUF27" s="384"/>
      <c r="LUG27" s="384"/>
      <c r="LUH27" s="384"/>
      <c r="LUI27" s="384"/>
      <c r="LUJ27" s="384"/>
      <c r="LUK27" s="384"/>
      <c r="LUL27" s="384"/>
      <c r="LUM27" s="384"/>
      <c r="LUN27" s="384"/>
      <c r="LUO27" s="384"/>
      <c r="LUP27" s="384"/>
      <c r="LUQ27" s="384"/>
      <c r="LUR27" s="384"/>
      <c r="LUS27" s="384"/>
      <c r="LUT27" s="384"/>
      <c r="LUU27" s="384"/>
      <c r="LUV27" s="384"/>
      <c r="LUW27" s="384"/>
      <c r="LUX27" s="384"/>
      <c r="LUY27" s="384"/>
      <c r="LUZ27" s="384"/>
      <c r="LVA27" s="384"/>
      <c r="LVB27" s="384"/>
      <c r="LVC27" s="384"/>
      <c r="LVD27" s="384"/>
      <c r="LVE27" s="384"/>
      <c r="LVF27" s="384"/>
      <c r="LVG27" s="384"/>
      <c r="LVH27" s="384"/>
      <c r="LVI27" s="384"/>
      <c r="LVJ27" s="384"/>
      <c r="LVK27" s="384"/>
      <c r="LVL27" s="384"/>
      <c r="LVM27" s="384"/>
      <c r="LVN27" s="384"/>
      <c r="LVO27" s="384"/>
      <c r="LVP27" s="384"/>
      <c r="LVQ27" s="384"/>
      <c r="LVR27" s="384"/>
      <c r="LVS27" s="384"/>
      <c r="LVT27" s="384"/>
      <c r="LVU27" s="384"/>
      <c r="LVV27" s="384"/>
      <c r="LVW27" s="384"/>
      <c r="LVX27" s="384"/>
      <c r="LVY27" s="384"/>
      <c r="LVZ27" s="384"/>
      <c r="LWA27" s="384"/>
      <c r="LWB27" s="384"/>
      <c r="LWC27" s="384"/>
      <c r="LWD27" s="384"/>
      <c r="LWE27" s="384"/>
      <c r="LWF27" s="384"/>
      <c r="LWG27" s="384"/>
      <c r="LWH27" s="384"/>
      <c r="LWI27" s="384"/>
      <c r="LWJ27" s="384"/>
      <c r="LWK27" s="384"/>
      <c r="LWL27" s="384"/>
      <c r="LWM27" s="384"/>
      <c r="LWN27" s="384"/>
      <c r="LWO27" s="384"/>
      <c r="LWP27" s="384"/>
      <c r="LWQ27" s="384"/>
      <c r="LWR27" s="384"/>
      <c r="LWS27" s="384"/>
      <c r="LWT27" s="384"/>
      <c r="LWU27" s="384"/>
      <c r="LWV27" s="384"/>
      <c r="LWW27" s="384"/>
      <c r="LWX27" s="384"/>
      <c r="LWY27" s="384"/>
      <c r="LWZ27" s="384"/>
      <c r="LXA27" s="384"/>
      <c r="LXB27" s="384"/>
      <c r="LXC27" s="384"/>
      <c r="LXD27" s="384"/>
      <c r="LXE27" s="384"/>
      <c r="LXF27" s="384"/>
      <c r="LXG27" s="384"/>
      <c r="LXH27" s="384"/>
      <c r="LXI27" s="384"/>
      <c r="LXJ27" s="384"/>
      <c r="LXK27" s="384"/>
      <c r="LXL27" s="384"/>
      <c r="LXM27" s="384"/>
      <c r="LXN27" s="384"/>
      <c r="LXO27" s="384"/>
      <c r="LXP27" s="384"/>
      <c r="LXQ27" s="384"/>
      <c r="LXR27" s="384"/>
      <c r="LXS27" s="384"/>
      <c r="LXT27" s="384"/>
      <c r="LXU27" s="384"/>
      <c r="LXV27" s="384"/>
      <c r="LXW27" s="384"/>
      <c r="LXX27" s="384"/>
      <c r="LXY27" s="384"/>
      <c r="LXZ27" s="384"/>
      <c r="LYA27" s="384"/>
      <c r="LYB27" s="384"/>
      <c r="LYC27" s="384"/>
      <c r="LYD27" s="384"/>
      <c r="LYE27" s="384"/>
      <c r="LYF27" s="384"/>
      <c r="LYG27" s="384"/>
      <c r="LYH27" s="384"/>
      <c r="LYI27" s="384"/>
      <c r="LYJ27" s="384"/>
      <c r="LYK27" s="384"/>
      <c r="LYL27" s="384"/>
      <c r="LYM27" s="384"/>
      <c r="LYN27" s="384"/>
      <c r="LYO27" s="384"/>
      <c r="LYP27" s="384"/>
      <c r="LYQ27" s="384"/>
      <c r="LYR27" s="384"/>
      <c r="LYS27" s="384"/>
      <c r="LYT27" s="384"/>
      <c r="LYU27" s="384"/>
      <c r="LYV27" s="384"/>
      <c r="LYW27" s="384"/>
      <c r="LYX27" s="384"/>
      <c r="LYY27" s="384"/>
      <c r="LYZ27" s="384"/>
      <c r="LZA27" s="384"/>
      <c r="LZB27" s="384"/>
      <c r="LZC27" s="384"/>
      <c r="LZD27" s="384"/>
      <c r="LZE27" s="384"/>
      <c r="LZF27" s="384"/>
      <c r="LZG27" s="384"/>
      <c r="LZH27" s="384"/>
      <c r="LZI27" s="384"/>
      <c r="LZJ27" s="384"/>
      <c r="LZK27" s="384"/>
      <c r="LZL27" s="384"/>
      <c r="LZM27" s="384"/>
      <c r="LZN27" s="384"/>
      <c r="LZO27" s="384"/>
      <c r="LZP27" s="384"/>
      <c r="LZQ27" s="384"/>
      <c r="LZR27" s="384"/>
      <c r="LZS27" s="384"/>
      <c r="LZT27" s="384"/>
      <c r="LZU27" s="384"/>
      <c r="LZV27" s="384"/>
      <c r="LZW27" s="384"/>
      <c r="LZX27" s="384"/>
      <c r="LZY27" s="384"/>
      <c r="LZZ27" s="384"/>
      <c r="MAA27" s="384"/>
      <c r="MAB27" s="384"/>
      <c r="MAC27" s="384"/>
      <c r="MAD27" s="384"/>
      <c r="MAE27" s="384"/>
      <c r="MAF27" s="384"/>
      <c r="MAG27" s="384"/>
      <c r="MAH27" s="384"/>
      <c r="MAI27" s="384"/>
      <c r="MAJ27" s="384"/>
      <c r="MAK27" s="384"/>
      <c r="MAL27" s="384"/>
      <c r="MAM27" s="384"/>
      <c r="MAN27" s="384"/>
      <c r="MAO27" s="384"/>
      <c r="MAP27" s="384"/>
      <c r="MAQ27" s="384"/>
      <c r="MAR27" s="384"/>
      <c r="MAS27" s="384"/>
      <c r="MAT27" s="384"/>
      <c r="MAU27" s="384"/>
      <c r="MAV27" s="384"/>
      <c r="MAW27" s="384"/>
      <c r="MAX27" s="384"/>
      <c r="MAY27" s="384"/>
      <c r="MAZ27" s="384"/>
      <c r="MBA27" s="384"/>
      <c r="MBB27" s="384"/>
      <c r="MBC27" s="384"/>
      <c r="MBD27" s="384"/>
      <c r="MBE27" s="384"/>
      <c r="MBF27" s="384"/>
      <c r="MBG27" s="384"/>
      <c r="MBH27" s="384"/>
      <c r="MBI27" s="384"/>
      <c r="MBJ27" s="384"/>
      <c r="MBK27" s="384"/>
      <c r="MBL27" s="384"/>
      <c r="MBM27" s="384"/>
      <c r="MBN27" s="384"/>
      <c r="MBO27" s="384"/>
      <c r="MBP27" s="384"/>
      <c r="MBQ27" s="384"/>
      <c r="MBR27" s="384"/>
      <c r="MBS27" s="384"/>
      <c r="MBT27" s="384"/>
      <c r="MBU27" s="384"/>
      <c r="MBV27" s="384"/>
      <c r="MBW27" s="384"/>
      <c r="MBX27" s="384"/>
      <c r="MBY27" s="384"/>
      <c r="MBZ27" s="384"/>
      <c r="MCA27" s="384"/>
      <c r="MCB27" s="384"/>
      <c r="MCC27" s="384"/>
      <c r="MCD27" s="384"/>
      <c r="MCE27" s="384"/>
      <c r="MCF27" s="384"/>
      <c r="MCG27" s="384"/>
      <c r="MCH27" s="384"/>
      <c r="MCI27" s="384"/>
      <c r="MCJ27" s="384"/>
      <c r="MCK27" s="384"/>
      <c r="MCL27" s="384"/>
      <c r="MCM27" s="384"/>
      <c r="MCN27" s="384"/>
      <c r="MCO27" s="384"/>
      <c r="MCP27" s="384"/>
      <c r="MCQ27" s="384"/>
      <c r="MCR27" s="384"/>
      <c r="MCS27" s="384"/>
      <c r="MCT27" s="384"/>
      <c r="MCU27" s="384"/>
      <c r="MCV27" s="384"/>
      <c r="MCW27" s="384"/>
      <c r="MCX27" s="384"/>
      <c r="MCY27" s="384"/>
      <c r="MCZ27" s="384"/>
      <c r="MDA27" s="384"/>
      <c r="MDB27" s="384"/>
      <c r="MDC27" s="384"/>
      <c r="MDD27" s="384"/>
      <c r="MDE27" s="384"/>
      <c r="MDF27" s="384"/>
      <c r="MDG27" s="384"/>
      <c r="MDH27" s="384"/>
      <c r="MDI27" s="384"/>
      <c r="MDJ27" s="384"/>
      <c r="MDK27" s="384"/>
      <c r="MDL27" s="384"/>
      <c r="MDM27" s="384"/>
      <c r="MDN27" s="384"/>
      <c r="MDO27" s="384"/>
      <c r="MDP27" s="384"/>
      <c r="MDQ27" s="384"/>
      <c r="MDR27" s="384"/>
      <c r="MDS27" s="384"/>
      <c r="MDT27" s="384"/>
      <c r="MDU27" s="384"/>
      <c r="MDV27" s="384"/>
      <c r="MDW27" s="384"/>
      <c r="MDX27" s="384"/>
      <c r="MDY27" s="384"/>
      <c r="MDZ27" s="384"/>
      <c r="MEA27" s="384"/>
      <c r="MEB27" s="384"/>
      <c r="MEC27" s="384"/>
      <c r="MED27" s="384"/>
      <c r="MEE27" s="384"/>
      <c r="MEF27" s="384"/>
      <c r="MEG27" s="384"/>
      <c r="MEH27" s="384"/>
      <c r="MEI27" s="384"/>
      <c r="MEJ27" s="384"/>
      <c r="MEK27" s="384"/>
      <c r="MEL27" s="384"/>
      <c r="MEM27" s="384"/>
      <c r="MEN27" s="384"/>
      <c r="MEO27" s="384"/>
      <c r="MEP27" s="384"/>
      <c r="MEQ27" s="384"/>
      <c r="MER27" s="384"/>
      <c r="MES27" s="384"/>
      <c r="MET27" s="384"/>
      <c r="MEU27" s="384"/>
      <c r="MEV27" s="384"/>
      <c r="MEW27" s="384"/>
      <c r="MEX27" s="384"/>
      <c r="MEY27" s="384"/>
      <c r="MEZ27" s="384"/>
      <c r="MFA27" s="384"/>
      <c r="MFB27" s="384"/>
      <c r="MFC27" s="384"/>
      <c r="MFD27" s="384"/>
      <c r="MFE27" s="384"/>
      <c r="MFF27" s="384"/>
      <c r="MFG27" s="384"/>
      <c r="MFH27" s="384"/>
      <c r="MFI27" s="384"/>
      <c r="MFJ27" s="384"/>
      <c r="MFK27" s="384"/>
      <c r="MFL27" s="384"/>
      <c r="MFM27" s="384"/>
      <c r="MFN27" s="384"/>
      <c r="MFO27" s="384"/>
      <c r="MFP27" s="384"/>
      <c r="MFQ27" s="384"/>
      <c r="MFR27" s="384"/>
      <c r="MFS27" s="384"/>
      <c r="MFT27" s="384"/>
      <c r="MFU27" s="384"/>
      <c r="MFV27" s="384"/>
      <c r="MFW27" s="384"/>
      <c r="MFX27" s="384"/>
      <c r="MFY27" s="384"/>
      <c r="MFZ27" s="384"/>
      <c r="MGA27" s="384"/>
      <c r="MGB27" s="384"/>
      <c r="MGC27" s="384"/>
      <c r="MGD27" s="384"/>
      <c r="MGE27" s="384"/>
      <c r="MGF27" s="384"/>
      <c r="MGG27" s="384"/>
      <c r="MGH27" s="384"/>
      <c r="MGI27" s="384"/>
      <c r="MGJ27" s="384"/>
      <c r="MGK27" s="384"/>
      <c r="MGL27" s="384"/>
      <c r="MGM27" s="384"/>
      <c r="MGN27" s="384"/>
      <c r="MGO27" s="384"/>
      <c r="MGP27" s="384"/>
      <c r="MGQ27" s="384"/>
      <c r="MGR27" s="384"/>
      <c r="MGS27" s="384"/>
      <c r="MGT27" s="384"/>
      <c r="MGU27" s="384"/>
      <c r="MGV27" s="384"/>
      <c r="MGW27" s="384"/>
      <c r="MGX27" s="384"/>
      <c r="MGY27" s="384"/>
      <c r="MGZ27" s="384"/>
      <c r="MHA27" s="384"/>
      <c r="MHB27" s="384"/>
      <c r="MHC27" s="384"/>
      <c r="MHD27" s="384"/>
      <c r="MHE27" s="384"/>
      <c r="MHF27" s="384"/>
      <c r="MHG27" s="384"/>
      <c r="MHH27" s="384"/>
      <c r="MHI27" s="384"/>
      <c r="MHJ27" s="384"/>
      <c r="MHK27" s="384"/>
      <c r="MHL27" s="384"/>
      <c r="MHM27" s="384"/>
      <c r="MHN27" s="384"/>
      <c r="MHO27" s="384"/>
      <c r="MHP27" s="384"/>
      <c r="MHQ27" s="384"/>
      <c r="MHR27" s="384"/>
      <c r="MHS27" s="384"/>
      <c r="MHT27" s="384"/>
      <c r="MHU27" s="384"/>
      <c r="MHV27" s="384"/>
      <c r="MHW27" s="384"/>
      <c r="MHX27" s="384"/>
      <c r="MHY27" s="384"/>
      <c r="MHZ27" s="384"/>
      <c r="MIA27" s="384"/>
      <c r="MIB27" s="384"/>
      <c r="MIC27" s="384"/>
      <c r="MID27" s="384"/>
      <c r="MIE27" s="384"/>
      <c r="MIF27" s="384"/>
      <c r="MIG27" s="384"/>
      <c r="MIH27" s="384"/>
      <c r="MII27" s="384"/>
      <c r="MIJ27" s="384"/>
      <c r="MIK27" s="384"/>
      <c r="MIL27" s="384"/>
      <c r="MIM27" s="384"/>
      <c r="MIN27" s="384"/>
      <c r="MIO27" s="384"/>
      <c r="MIP27" s="384"/>
      <c r="MIQ27" s="384"/>
      <c r="MIR27" s="384"/>
      <c r="MIS27" s="384"/>
      <c r="MIT27" s="384"/>
      <c r="MIU27" s="384"/>
      <c r="MIV27" s="384"/>
      <c r="MIW27" s="384"/>
      <c r="MIX27" s="384"/>
      <c r="MIY27" s="384"/>
      <c r="MIZ27" s="384"/>
      <c r="MJA27" s="384"/>
      <c r="MJB27" s="384"/>
      <c r="MJC27" s="384"/>
      <c r="MJD27" s="384"/>
      <c r="MJE27" s="384"/>
      <c r="MJF27" s="384"/>
      <c r="MJG27" s="384"/>
      <c r="MJH27" s="384"/>
      <c r="MJI27" s="384"/>
      <c r="MJJ27" s="384"/>
      <c r="MJK27" s="384"/>
      <c r="MJL27" s="384"/>
      <c r="MJM27" s="384"/>
      <c r="MJN27" s="384"/>
      <c r="MJO27" s="384"/>
      <c r="MJP27" s="384"/>
      <c r="MJQ27" s="384"/>
      <c r="MJR27" s="384"/>
      <c r="MJS27" s="384"/>
      <c r="MJT27" s="384"/>
      <c r="MJU27" s="384"/>
      <c r="MJV27" s="384"/>
      <c r="MJW27" s="384"/>
      <c r="MJX27" s="384"/>
      <c r="MJY27" s="384"/>
      <c r="MJZ27" s="384"/>
      <c r="MKA27" s="384"/>
      <c r="MKB27" s="384"/>
      <c r="MKC27" s="384"/>
      <c r="MKD27" s="384"/>
      <c r="MKE27" s="384"/>
      <c r="MKF27" s="384"/>
      <c r="MKG27" s="384"/>
      <c r="MKH27" s="384"/>
      <c r="MKI27" s="384"/>
      <c r="MKJ27" s="384"/>
      <c r="MKK27" s="384"/>
      <c r="MKL27" s="384"/>
      <c r="MKM27" s="384"/>
      <c r="MKN27" s="384"/>
      <c r="MKO27" s="384"/>
      <c r="MKP27" s="384"/>
      <c r="MKQ27" s="384"/>
      <c r="MKR27" s="384"/>
      <c r="MKS27" s="384"/>
      <c r="MKT27" s="384"/>
      <c r="MKU27" s="384"/>
      <c r="MKV27" s="384"/>
      <c r="MKW27" s="384"/>
      <c r="MKX27" s="384"/>
      <c r="MKY27" s="384"/>
      <c r="MKZ27" s="384"/>
      <c r="MLA27" s="384"/>
      <c r="MLB27" s="384"/>
      <c r="MLC27" s="384"/>
      <c r="MLD27" s="384"/>
      <c r="MLE27" s="384"/>
      <c r="MLF27" s="384"/>
      <c r="MLG27" s="384"/>
      <c r="MLH27" s="384"/>
      <c r="MLI27" s="384"/>
      <c r="MLJ27" s="384"/>
      <c r="MLK27" s="384"/>
      <c r="MLL27" s="384"/>
      <c r="MLM27" s="384"/>
      <c r="MLN27" s="384"/>
      <c r="MLO27" s="384"/>
      <c r="MLP27" s="384"/>
      <c r="MLQ27" s="384"/>
      <c r="MLR27" s="384"/>
      <c r="MLS27" s="384"/>
      <c r="MLT27" s="384"/>
      <c r="MLU27" s="384"/>
      <c r="MLV27" s="384"/>
      <c r="MLW27" s="384"/>
      <c r="MLX27" s="384"/>
      <c r="MLY27" s="384"/>
      <c r="MLZ27" s="384"/>
      <c r="MMA27" s="384"/>
      <c r="MMB27" s="384"/>
      <c r="MMC27" s="384"/>
      <c r="MMD27" s="384"/>
      <c r="MME27" s="384"/>
      <c r="MMF27" s="384"/>
      <c r="MMG27" s="384"/>
      <c r="MMH27" s="384"/>
      <c r="MMI27" s="384"/>
      <c r="MMJ27" s="384"/>
      <c r="MMK27" s="384"/>
      <c r="MML27" s="384"/>
      <c r="MMM27" s="384"/>
      <c r="MMN27" s="384"/>
      <c r="MMO27" s="384"/>
      <c r="MMP27" s="384"/>
      <c r="MMQ27" s="384"/>
      <c r="MMR27" s="384"/>
      <c r="MMS27" s="384"/>
      <c r="MMT27" s="384"/>
      <c r="MMU27" s="384"/>
      <c r="MMV27" s="384"/>
      <c r="MMW27" s="384"/>
      <c r="MMX27" s="384"/>
      <c r="MMY27" s="384"/>
      <c r="MMZ27" s="384"/>
      <c r="MNA27" s="384"/>
      <c r="MNB27" s="384"/>
      <c r="MNC27" s="384"/>
      <c r="MND27" s="384"/>
      <c r="MNE27" s="384"/>
      <c r="MNF27" s="384"/>
      <c r="MNG27" s="384"/>
      <c r="MNH27" s="384"/>
      <c r="MNI27" s="384"/>
      <c r="MNJ27" s="384"/>
      <c r="MNK27" s="384"/>
      <c r="MNL27" s="384"/>
      <c r="MNM27" s="384"/>
      <c r="MNN27" s="384"/>
      <c r="MNO27" s="384"/>
      <c r="MNP27" s="384"/>
      <c r="MNQ27" s="384"/>
      <c r="MNR27" s="384"/>
      <c r="MNS27" s="384"/>
      <c r="MNT27" s="384"/>
      <c r="MNU27" s="384"/>
      <c r="MNV27" s="384"/>
      <c r="MNW27" s="384"/>
      <c r="MNX27" s="384"/>
      <c r="MNY27" s="384"/>
      <c r="MNZ27" s="384"/>
      <c r="MOA27" s="384"/>
      <c r="MOB27" s="384"/>
      <c r="MOC27" s="384"/>
      <c r="MOD27" s="384"/>
      <c r="MOE27" s="384"/>
      <c r="MOF27" s="384"/>
      <c r="MOG27" s="384"/>
      <c r="MOH27" s="384"/>
      <c r="MOI27" s="384"/>
      <c r="MOJ27" s="384"/>
      <c r="MOK27" s="384"/>
      <c r="MOL27" s="384"/>
      <c r="MOM27" s="384"/>
      <c r="MON27" s="384"/>
      <c r="MOO27" s="384"/>
      <c r="MOP27" s="384"/>
      <c r="MOQ27" s="384"/>
      <c r="MOR27" s="384"/>
      <c r="MOS27" s="384"/>
      <c r="MOT27" s="384"/>
      <c r="MOU27" s="384"/>
      <c r="MOV27" s="384"/>
      <c r="MOW27" s="384"/>
      <c r="MOX27" s="384"/>
      <c r="MOY27" s="384"/>
      <c r="MOZ27" s="384"/>
      <c r="MPA27" s="384"/>
      <c r="MPB27" s="384"/>
      <c r="MPC27" s="384"/>
      <c r="MPD27" s="384"/>
      <c r="MPE27" s="384"/>
      <c r="MPF27" s="384"/>
      <c r="MPG27" s="384"/>
      <c r="MPH27" s="384"/>
      <c r="MPI27" s="384"/>
      <c r="MPJ27" s="384"/>
      <c r="MPK27" s="384"/>
      <c r="MPL27" s="384"/>
      <c r="MPM27" s="384"/>
      <c r="MPN27" s="384"/>
      <c r="MPO27" s="384"/>
      <c r="MPP27" s="384"/>
      <c r="MPQ27" s="384"/>
      <c r="MPR27" s="384"/>
      <c r="MPS27" s="384"/>
      <c r="MPT27" s="384"/>
      <c r="MPU27" s="384"/>
      <c r="MPV27" s="384"/>
      <c r="MPW27" s="384"/>
      <c r="MPX27" s="384"/>
      <c r="MPY27" s="384"/>
      <c r="MPZ27" s="384"/>
      <c r="MQA27" s="384"/>
      <c r="MQB27" s="384"/>
      <c r="MQC27" s="384"/>
      <c r="MQD27" s="384"/>
      <c r="MQE27" s="384"/>
      <c r="MQF27" s="384"/>
      <c r="MQG27" s="384"/>
      <c r="MQH27" s="384"/>
      <c r="MQI27" s="384"/>
      <c r="MQJ27" s="384"/>
      <c r="MQK27" s="384"/>
      <c r="MQL27" s="384"/>
      <c r="MQM27" s="384"/>
      <c r="MQN27" s="384"/>
      <c r="MQO27" s="384"/>
      <c r="MQP27" s="384"/>
      <c r="MQQ27" s="384"/>
      <c r="MQR27" s="384"/>
      <c r="MQS27" s="384"/>
      <c r="MQT27" s="384"/>
      <c r="MQU27" s="384"/>
      <c r="MQV27" s="384"/>
      <c r="MQW27" s="384"/>
      <c r="MQX27" s="384"/>
      <c r="MQY27" s="384"/>
      <c r="MQZ27" s="384"/>
      <c r="MRA27" s="384"/>
      <c r="MRB27" s="384"/>
      <c r="MRC27" s="384"/>
      <c r="MRD27" s="384"/>
      <c r="MRE27" s="384"/>
      <c r="MRF27" s="384"/>
      <c r="MRG27" s="384"/>
      <c r="MRH27" s="384"/>
      <c r="MRI27" s="384"/>
      <c r="MRJ27" s="384"/>
      <c r="MRK27" s="384"/>
      <c r="MRL27" s="384"/>
      <c r="MRM27" s="384"/>
      <c r="MRN27" s="384"/>
      <c r="MRO27" s="384"/>
      <c r="MRP27" s="384"/>
      <c r="MRQ27" s="384"/>
      <c r="MRR27" s="384"/>
      <c r="MRS27" s="384"/>
      <c r="MRT27" s="384"/>
      <c r="MRU27" s="384"/>
      <c r="MRV27" s="384"/>
      <c r="MRW27" s="384"/>
      <c r="MRX27" s="384"/>
      <c r="MRY27" s="384"/>
      <c r="MRZ27" s="384"/>
      <c r="MSA27" s="384"/>
      <c r="MSB27" s="384"/>
      <c r="MSC27" s="384"/>
      <c r="MSD27" s="384"/>
      <c r="MSE27" s="384"/>
      <c r="MSF27" s="384"/>
      <c r="MSG27" s="384"/>
      <c r="MSH27" s="384"/>
      <c r="MSI27" s="384"/>
      <c r="MSJ27" s="384"/>
      <c r="MSK27" s="384"/>
      <c r="MSL27" s="384"/>
      <c r="MSM27" s="384"/>
      <c r="MSN27" s="384"/>
      <c r="MSO27" s="384"/>
      <c r="MSP27" s="384"/>
      <c r="MSQ27" s="384"/>
      <c r="MSR27" s="384"/>
      <c r="MSS27" s="384"/>
      <c r="MST27" s="384"/>
      <c r="MSU27" s="384"/>
      <c r="MSV27" s="384"/>
      <c r="MSW27" s="384"/>
      <c r="MSX27" s="384"/>
      <c r="MSY27" s="384"/>
      <c r="MSZ27" s="384"/>
      <c r="MTA27" s="384"/>
      <c r="MTB27" s="384"/>
      <c r="MTC27" s="384"/>
      <c r="MTD27" s="384"/>
      <c r="MTE27" s="384"/>
      <c r="MTF27" s="384"/>
      <c r="MTG27" s="384"/>
      <c r="MTH27" s="384"/>
      <c r="MTI27" s="384"/>
      <c r="MTJ27" s="384"/>
      <c r="MTK27" s="384"/>
      <c r="MTL27" s="384"/>
      <c r="MTM27" s="384"/>
      <c r="MTN27" s="384"/>
      <c r="MTO27" s="384"/>
      <c r="MTP27" s="384"/>
      <c r="MTQ27" s="384"/>
      <c r="MTR27" s="384"/>
      <c r="MTS27" s="384"/>
      <c r="MTT27" s="384"/>
      <c r="MTU27" s="384"/>
      <c r="MTV27" s="384"/>
      <c r="MTW27" s="384"/>
      <c r="MTX27" s="384"/>
      <c r="MTY27" s="384"/>
      <c r="MTZ27" s="384"/>
      <c r="MUA27" s="384"/>
      <c r="MUB27" s="384"/>
      <c r="MUC27" s="384"/>
      <c r="MUD27" s="384"/>
      <c r="MUE27" s="384"/>
      <c r="MUF27" s="384"/>
      <c r="MUG27" s="384"/>
      <c r="MUH27" s="384"/>
      <c r="MUI27" s="384"/>
      <c r="MUJ27" s="384"/>
      <c r="MUK27" s="384"/>
      <c r="MUL27" s="384"/>
      <c r="MUM27" s="384"/>
      <c r="MUN27" s="384"/>
      <c r="MUO27" s="384"/>
      <c r="MUP27" s="384"/>
      <c r="MUQ27" s="384"/>
      <c r="MUR27" s="384"/>
      <c r="MUS27" s="384"/>
      <c r="MUT27" s="384"/>
      <c r="MUU27" s="384"/>
      <c r="MUV27" s="384"/>
      <c r="MUW27" s="384"/>
      <c r="MUX27" s="384"/>
      <c r="MUY27" s="384"/>
      <c r="MUZ27" s="384"/>
      <c r="MVA27" s="384"/>
      <c r="MVB27" s="384"/>
      <c r="MVC27" s="384"/>
      <c r="MVD27" s="384"/>
      <c r="MVE27" s="384"/>
      <c r="MVF27" s="384"/>
      <c r="MVG27" s="384"/>
      <c r="MVH27" s="384"/>
      <c r="MVI27" s="384"/>
      <c r="MVJ27" s="384"/>
      <c r="MVK27" s="384"/>
      <c r="MVL27" s="384"/>
      <c r="MVM27" s="384"/>
      <c r="MVN27" s="384"/>
      <c r="MVO27" s="384"/>
      <c r="MVP27" s="384"/>
      <c r="MVQ27" s="384"/>
      <c r="MVR27" s="384"/>
      <c r="MVS27" s="384"/>
      <c r="MVT27" s="384"/>
      <c r="MVU27" s="384"/>
      <c r="MVV27" s="384"/>
      <c r="MVW27" s="384"/>
      <c r="MVX27" s="384"/>
      <c r="MVY27" s="384"/>
      <c r="MVZ27" s="384"/>
      <c r="MWA27" s="384"/>
      <c r="MWB27" s="384"/>
      <c r="MWC27" s="384"/>
      <c r="MWD27" s="384"/>
      <c r="MWE27" s="384"/>
      <c r="MWF27" s="384"/>
      <c r="MWG27" s="384"/>
      <c r="MWH27" s="384"/>
      <c r="MWI27" s="384"/>
      <c r="MWJ27" s="384"/>
      <c r="MWK27" s="384"/>
      <c r="MWL27" s="384"/>
      <c r="MWM27" s="384"/>
      <c r="MWN27" s="384"/>
      <c r="MWO27" s="384"/>
      <c r="MWP27" s="384"/>
      <c r="MWQ27" s="384"/>
      <c r="MWR27" s="384"/>
      <c r="MWS27" s="384"/>
      <c r="MWT27" s="384"/>
      <c r="MWU27" s="384"/>
      <c r="MWV27" s="384"/>
      <c r="MWW27" s="384"/>
      <c r="MWX27" s="384"/>
      <c r="MWY27" s="384"/>
      <c r="MWZ27" s="384"/>
      <c r="MXA27" s="384"/>
      <c r="MXB27" s="384"/>
      <c r="MXC27" s="384"/>
      <c r="MXD27" s="384"/>
      <c r="MXE27" s="384"/>
      <c r="MXF27" s="384"/>
      <c r="MXG27" s="384"/>
      <c r="MXH27" s="384"/>
      <c r="MXI27" s="384"/>
      <c r="MXJ27" s="384"/>
      <c r="MXK27" s="384"/>
      <c r="MXL27" s="384"/>
      <c r="MXM27" s="384"/>
      <c r="MXN27" s="384"/>
      <c r="MXO27" s="384"/>
      <c r="MXP27" s="384"/>
      <c r="MXQ27" s="384"/>
      <c r="MXR27" s="384"/>
      <c r="MXS27" s="384"/>
      <c r="MXT27" s="384"/>
      <c r="MXU27" s="384"/>
      <c r="MXV27" s="384"/>
      <c r="MXW27" s="384"/>
      <c r="MXX27" s="384"/>
      <c r="MXY27" s="384"/>
      <c r="MXZ27" s="384"/>
      <c r="MYA27" s="384"/>
      <c r="MYB27" s="384"/>
      <c r="MYC27" s="384"/>
      <c r="MYD27" s="384"/>
      <c r="MYE27" s="384"/>
      <c r="MYF27" s="384"/>
      <c r="MYG27" s="384"/>
      <c r="MYH27" s="384"/>
      <c r="MYI27" s="384"/>
      <c r="MYJ27" s="384"/>
      <c r="MYK27" s="384"/>
      <c r="MYL27" s="384"/>
      <c r="MYM27" s="384"/>
      <c r="MYN27" s="384"/>
      <c r="MYO27" s="384"/>
      <c r="MYP27" s="384"/>
      <c r="MYQ27" s="384"/>
      <c r="MYR27" s="384"/>
      <c r="MYS27" s="384"/>
      <c r="MYT27" s="384"/>
      <c r="MYU27" s="384"/>
      <c r="MYV27" s="384"/>
      <c r="MYW27" s="384"/>
      <c r="MYX27" s="384"/>
      <c r="MYY27" s="384"/>
      <c r="MYZ27" s="384"/>
      <c r="MZA27" s="384"/>
      <c r="MZB27" s="384"/>
      <c r="MZC27" s="384"/>
      <c r="MZD27" s="384"/>
      <c r="MZE27" s="384"/>
      <c r="MZF27" s="384"/>
      <c r="MZG27" s="384"/>
      <c r="MZH27" s="384"/>
      <c r="MZI27" s="384"/>
      <c r="MZJ27" s="384"/>
      <c r="MZK27" s="384"/>
      <c r="MZL27" s="384"/>
      <c r="MZM27" s="384"/>
      <c r="MZN27" s="384"/>
      <c r="MZO27" s="384"/>
      <c r="MZP27" s="384"/>
      <c r="MZQ27" s="384"/>
      <c r="MZR27" s="384"/>
      <c r="MZS27" s="384"/>
      <c r="MZT27" s="384"/>
      <c r="MZU27" s="384"/>
      <c r="MZV27" s="384"/>
      <c r="MZW27" s="384"/>
      <c r="MZX27" s="384"/>
      <c r="MZY27" s="384"/>
      <c r="MZZ27" s="384"/>
      <c r="NAA27" s="384"/>
      <c r="NAB27" s="384"/>
      <c r="NAC27" s="384"/>
      <c r="NAD27" s="384"/>
      <c r="NAE27" s="384"/>
      <c r="NAF27" s="384"/>
      <c r="NAG27" s="384"/>
      <c r="NAH27" s="384"/>
      <c r="NAI27" s="384"/>
      <c r="NAJ27" s="384"/>
      <c r="NAK27" s="384"/>
      <c r="NAL27" s="384"/>
      <c r="NAM27" s="384"/>
      <c r="NAN27" s="384"/>
      <c r="NAO27" s="384"/>
      <c r="NAP27" s="384"/>
      <c r="NAQ27" s="384"/>
      <c r="NAR27" s="384"/>
      <c r="NAS27" s="384"/>
      <c r="NAT27" s="384"/>
      <c r="NAU27" s="384"/>
      <c r="NAV27" s="384"/>
      <c r="NAW27" s="384"/>
      <c r="NAX27" s="384"/>
      <c r="NAY27" s="384"/>
      <c r="NAZ27" s="384"/>
      <c r="NBA27" s="384"/>
      <c r="NBB27" s="384"/>
      <c r="NBC27" s="384"/>
      <c r="NBD27" s="384"/>
      <c r="NBE27" s="384"/>
      <c r="NBF27" s="384"/>
      <c r="NBG27" s="384"/>
      <c r="NBH27" s="384"/>
      <c r="NBI27" s="384"/>
      <c r="NBJ27" s="384"/>
      <c r="NBK27" s="384"/>
      <c r="NBL27" s="384"/>
      <c r="NBM27" s="384"/>
      <c r="NBN27" s="384"/>
      <c r="NBO27" s="384"/>
      <c r="NBP27" s="384"/>
      <c r="NBQ27" s="384"/>
      <c r="NBR27" s="384"/>
      <c r="NBS27" s="384"/>
      <c r="NBT27" s="384"/>
      <c r="NBU27" s="384"/>
      <c r="NBV27" s="384"/>
      <c r="NBW27" s="384"/>
      <c r="NBX27" s="384"/>
      <c r="NBY27" s="384"/>
      <c r="NBZ27" s="384"/>
      <c r="NCA27" s="384"/>
      <c r="NCB27" s="384"/>
      <c r="NCC27" s="384"/>
      <c r="NCD27" s="384"/>
      <c r="NCE27" s="384"/>
      <c r="NCF27" s="384"/>
      <c r="NCG27" s="384"/>
      <c r="NCH27" s="384"/>
      <c r="NCI27" s="384"/>
      <c r="NCJ27" s="384"/>
      <c r="NCK27" s="384"/>
      <c r="NCL27" s="384"/>
      <c r="NCM27" s="384"/>
      <c r="NCN27" s="384"/>
      <c r="NCO27" s="384"/>
      <c r="NCP27" s="384"/>
      <c r="NCQ27" s="384"/>
      <c r="NCR27" s="384"/>
      <c r="NCS27" s="384"/>
      <c r="NCT27" s="384"/>
      <c r="NCU27" s="384"/>
      <c r="NCV27" s="384"/>
      <c r="NCW27" s="384"/>
      <c r="NCX27" s="384"/>
      <c r="NCY27" s="384"/>
      <c r="NCZ27" s="384"/>
      <c r="NDA27" s="384"/>
      <c r="NDB27" s="384"/>
      <c r="NDC27" s="384"/>
      <c r="NDD27" s="384"/>
      <c r="NDE27" s="384"/>
      <c r="NDF27" s="384"/>
      <c r="NDG27" s="384"/>
      <c r="NDH27" s="384"/>
      <c r="NDI27" s="384"/>
      <c r="NDJ27" s="384"/>
      <c r="NDK27" s="384"/>
      <c r="NDL27" s="384"/>
      <c r="NDM27" s="384"/>
      <c r="NDN27" s="384"/>
      <c r="NDO27" s="384"/>
      <c r="NDP27" s="384"/>
      <c r="NDQ27" s="384"/>
      <c r="NDR27" s="384"/>
      <c r="NDS27" s="384"/>
      <c r="NDT27" s="384"/>
      <c r="NDU27" s="384"/>
      <c r="NDV27" s="384"/>
      <c r="NDW27" s="384"/>
      <c r="NDX27" s="384"/>
      <c r="NDY27" s="384"/>
      <c r="NDZ27" s="384"/>
      <c r="NEA27" s="384"/>
      <c r="NEB27" s="384"/>
      <c r="NEC27" s="384"/>
      <c r="NED27" s="384"/>
      <c r="NEE27" s="384"/>
      <c r="NEF27" s="384"/>
      <c r="NEG27" s="384"/>
      <c r="NEH27" s="384"/>
      <c r="NEI27" s="384"/>
      <c r="NEJ27" s="384"/>
      <c r="NEK27" s="384"/>
      <c r="NEL27" s="384"/>
      <c r="NEM27" s="384"/>
      <c r="NEN27" s="384"/>
      <c r="NEO27" s="384"/>
      <c r="NEP27" s="384"/>
      <c r="NEQ27" s="384"/>
      <c r="NER27" s="384"/>
      <c r="NES27" s="384"/>
      <c r="NET27" s="384"/>
      <c r="NEU27" s="384"/>
      <c r="NEV27" s="384"/>
      <c r="NEW27" s="384"/>
      <c r="NEX27" s="384"/>
      <c r="NEY27" s="384"/>
      <c r="NEZ27" s="384"/>
      <c r="NFA27" s="384"/>
      <c r="NFB27" s="384"/>
      <c r="NFC27" s="384"/>
      <c r="NFD27" s="384"/>
      <c r="NFE27" s="384"/>
      <c r="NFF27" s="384"/>
      <c r="NFG27" s="384"/>
      <c r="NFH27" s="384"/>
      <c r="NFI27" s="384"/>
      <c r="NFJ27" s="384"/>
      <c r="NFK27" s="384"/>
      <c r="NFL27" s="384"/>
      <c r="NFM27" s="384"/>
      <c r="NFN27" s="384"/>
      <c r="NFO27" s="384"/>
      <c r="NFP27" s="384"/>
      <c r="NFQ27" s="384"/>
      <c r="NFR27" s="384"/>
      <c r="NFS27" s="384"/>
      <c r="NFT27" s="384"/>
      <c r="NFU27" s="384"/>
      <c r="NFV27" s="384"/>
      <c r="NFW27" s="384"/>
      <c r="NFX27" s="384"/>
      <c r="NFY27" s="384"/>
      <c r="NFZ27" s="384"/>
      <c r="NGA27" s="384"/>
      <c r="NGB27" s="384"/>
      <c r="NGC27" s="384"/>
      <c r="NGD27" s="384"/>
      <c r="NGE27" s="384"/>
      <c r="NGF27" s="384"/>
      <c r="NGG27" s="384"/>
      <c r="NGH27" s="384"/>
      <c r="NGI27" s="384"/>
      <c r="NGJ27" s="384"/>
      <c r="NGK27" s="384"/>
      <c r="NGL27" s="384"/>
      <c r="NGM27" s="384"/>
      <c r="NGN27" s="384"/>
      <c r="NGO27" s="384"/>
      <c r="NGP27" s="384"/>
      <c r="NGQ27" s="384"/>
      <c r="NGR27" s="384"/>
      <c r="NGS27" s="384"/>
      <c r="NGT27" s="384"/>
      <c r="NGU27" s="384"/>
      <c r="NGV27" s="384"/>
      <c r="NGW27" s="384"/>
      <c r="NGX27" s="384"/>
      <c r="NGY27" s="384"/>
      <c r="NGZ27" s="384"/>
      <c r="NHA27" s="384"/>
      <c r="NHB27" s="384"/>
      <c r="NHC27" s="384"/>
      <c r="NHD27" s="384"/>
      <c r="NHE27" s="384"/>
      <c r="NHF27" s="384"/>
      <c r="NHG27" s="384"/>
      <c r="NHH27" s="384"/>
      <c r="NHI27" s="384"/>
      <c r="NHJ27" s="384"/>
      <c r="NHK27" s="384"/>
      <c r="NHL27" s="384"/>
      <c r="NHM27" s="384"/>
      <c r="NHN27" s="384"/>
      <c r="NHO27" s="384"/>
      <c r="NHP27" s="384"/>
      <c r="NHQ27" s="384"/>
      <c r="NHR27" s="384"/>
      <c r="NHS27" s="384"/>
      <c r="NHT27" s="384"/>
      <c r="NHU27" s="384"/>
      <c r="NHV27" s="384"/>
      <c r="NHW27" s="384"/>
      <c r="NHX27" s="384"/>
      <c r="NHY27" s="384"/>
      <c r="NHZ27" s="384"/>
      <c r="NIA27" s="384"/>
      <c r="NIB27" s="384"/>
      <c r="NIC27" s="384"/>
      <c r="NID27" s="384"/>
      <c r="NIE27" s="384"/>
      <c r="NIF27" s="384"/>
      <c r="NIG27" s="384"/>
      <c r="NIH27" s="384"/>
      <c r="NII27" s="384"/>
      <c r="NIJ27" s="384"/>
      <c r="NIK27" s="384"/>
      <c r="NIL27" s="384"/>
      <c r="NIM27" s="384"/>
      <c r="NIN27" s="384"/>
      <c r="NIO27" s="384"/>
      <c r="NIP27" s="384"/>
      <c r="NIQ27" s="384"/>
      <c r="NIR27" s="384"/>
      <c r="NIS27" s="384"/>
      <c r="NIT27" s="384"/>
      <c r="NIU27" s="384"/>
      <c r="NIV27" s="384"/>
      <c r="NIW27" s="384"/>
      <c r="NIX27" s="384"/>
      <c r="NIY27" s="384"/>
      <c r="NIZ27" s="384"/>
      <c r="NJA27" s="384"/>
      <c r="NJB27" s="384"/>
      <c r="NJC27" s="384"/>
      <c r="NJD27" s="384"/>
      <c r="NJE27" s="384"/>
      <c r="NJF27" s="384"/>
      <c r="NJG27" s="384"/>
      <c r="NJH27" s="384"/>
      <c r="NJI27" s="384"/>
      <c r="NJJ27" s="384"/>
      <c r="NJK27" s="384"/>
      <c r="NJL27" s="384"/>
      <c r="NJM27" s="384"/>
      <c r="NJN27" s="384"/>
      <c r="NJO27" s="384"/>
      <c r="NJP27" s="384"/>
      <c r="NJQ27" s="384"/>
      <c r="NJR27" s="384"/>
      <c r="NJS27" s="384"/>
      <c r="NJT27" s="384"/>
      <c r="NJU27" s="384"/>
      <c r="NJV27" s="384"/>
      <c r="NJW27" s="384"/>
      <c r="NJX27" s="384"/>
      <c r="NJY27" s="384"/>
      <c r="NJZ27" s="384"/>
      <c r="NKA27" s="384"/>
      <c r="NKB27" s="384"/>
      <c r="NKC27" s="384"/>
      <c r="NKD27" s="384"/>
      <c r="NKE27" s="384"/>
      <c r="NKF27" s="384"/>
      <c r="NKG27" s="384"/>
      <c r="NKH27" s="384"/>
      <c r="NKI27" s="384"/>
      <c r="NKJ27" s="384"/>
      <c r="NKK27" s="384"/>
      <c r="NKL27" s="384"/>
      <c r="NKM27" s="384"/>
      <c r="NKN27" s="384"/>
      <c r="NKO27" s="384"/>
      <c r="NKP27" s="384"/>
      <c r="NKQ27" s="384"/>
      <c r="NKR27" s="384"/>
      <c r="NKS27" s="384"/>
      <c r="NKT27" s="384"/>
      <c r="NKU27" s="384"/>
      <c r="NKV27" s="384"/>
      <c r="NKW27" s="384"/>
      <c r="NKX27" s="384"/>
      <c r="NKY27" s="384"/>
      <c r="NKZ27" s="384"/>
      <c r="NLA27" s="384"/>
      <c r="NLB27" s="384"/>
      <c r="NLC27" s="384"/>
      <c r="NLD27" s="384"/>
      <c r="NLE27" s="384"/>
      <c r="NLF27" s="384"/>
      <c r="NLG27" s="384"/>
      <c r="NLH27" s="384"/>
      <c r="NLI27" s="384"/>
      <c r="NLJ27" s="384"/>
      <c r="NLK27" s="384"/>
      <c r="NLL27" s="384"/>
      <c r="NLM27" s="384"/>
      <c r="NLN27" s="384"/>
      <c r="NLO27" s="384"/>
      <c r="NLP27" s="384"/>
      <c r="NLQ27" s="384"/>
      <c r="NLR27" s="384"/>
      <c r="NLS27" s="384"/>
      <c r="NLT27" s="384"/>
      <c r="NLU27" s="384"/>
      <c r="NLV27" s="384"/>
      <c r="NLW27" s="384"/>
      <c r="NLX27" s="384"/>
      <c r="NLY27" s="384"/>
      <c r="NLZ27" s="384"/>
      <c r="NMA27" s="384"/>
      <c r="NMB27" s="384"/>
      <c r="NMC27" s="384"/>
      <c r="NMD27" s="384"/>
      <c r="NME27" s="384"/>
      <c r="NMF27" s="384"/>
      <c r="NMG27" s="384"/>
      <c r="NMH27" s="384"/>
      <c r="NMI27" s="384"/>
      <c r="NMJ27" s="384"/>
      <c r="NMK27" s="384"/>
      <c r="NML27" s="384"/>
      <c r="NMM27" s="384"/>
      <c r="NMN27" s="384"/>
      <c r="NMO27" s="384"/>
      <c r="NMP27" s="384"/>
      <c r="NMQ27" s="384"/>
      <c r="NMR27" s="384"/>
      <c r="NMS27" s="384"/>
      <c r="NMT27" s="384"/>
      <c r="NMU27" s="384"/>
      <c r="NMV27" s="384"/>
      <c r="NMW27" s="384"/>
      <c r="NMX27" s="384"/>
      <c r="NMY27" s="384"/>
      <c r="NMZ27" s="384"/>
      <c r="NNA27" s="384"/>
      <c r="NNB27" s="384"/>
      <c r="NNC27" s="384"/>
      <c r="NND27" s="384"/>
      <c r="NNE27" s="384"/>
      <c r="NNF27" s="384"/>
      <c r="NNG27" s="384"/>
      <c r="NNH27" s="384"/>
      <c r="NNI27" s="384"/>
      <c r="NNJ27" s="384"/>
      <c r="NNK27" s="384"/>
      <c r="NNL27" s="384"/>
      <c r="NNM27" s="384"/>
      <c r="NNN27" s="384"/>
      <c r="NNO27" s="384"/>
      <c r="NNP27" s="384"/>
      <c r="NNQ27" s="384"/>
      <c r="NNR27" s="384"/>
      <c r="NNS27" s="384"/>
      <c r="NNT27" s="384"/>
      <c r="NNU27" s="384"/>
      <c r="NNV27" s="384"/>
      <c r="NNW27" s="384"/>
      <c r="NNX27" s="384"/>
      <c r="NNY27" s="384"/>
      <c r="NNZ27" s="384"/>
      <c r="NOA27" s="384"/>
      <c r="NOB27" s="384"/>
      <c r="NOC27" s="384"/>
      <c r="NOD27" s="384"/>
      <c r="NOE27" s="384"/>
      <c r="NOF27" s="384"/>
      <c r="NOG27" s="384"/>
      <c r="NOH27" s="384"/>
      <c r="NOI27" s="384"/>
      <c r="NOJ27" s="384"/>
      <c r="NOK27" s="384"/>
      <c r="NOL27" s="384"/>
      <c r="NOM27" s="384"/>
      <c r="NON27" s="384"/>
      <c r="NOO27" s="384"/>
      <c r="NOP27" s="384"/>
      <c r="NOQ27" s="384"/>
      <c r="NOR27" s="384"/>
      <c r="NOS27" s="384"/>
      <c r="NOT27" s="384"/>
      <c r="NOU27" s="384"/>
      <c r="NOV27" s="384"/>
      <c r="NOW27" s="384"/>
      <c r="NOX27" s="384"/>
      <c r="NOY27" s="384"/>
      <c r="NOZ27" s="384"/>
      <c r="NPA27" s="384"/>
      <c r="NPB27" s="384"/>
      <c r="NPC27" s="384"/>
      <c r="NPD27" s="384"/>
      <c r="NPE27" s="384"/>
      <c r="NPF27" s="384"/>
      <c r="NPG27" s="384"/>
      <c r="NPH27" s="384"/>
      <c r="NPI27" s="384"/>
      <c r="NPJ27" s="384"/>
      <c r="NPK27" s="384"/>
      <c r="NPL27" s="384"/>
      <c r="NPM27" s="384"/>
      <c r="NPN27" s="384"/>
      <c r="NPO27" s="384"/>
      <c r="NPP27" s="384"/>
      <c r="NPQ27" s="384"/>
      <c r="NPR27" s="384"/>
      <c r="NPS27" s="384"/>
      <c r="NPT27" s="384"/>
      <c r="NPU27" s="384"/>
      <c r="NPV27" s="384"/>
      <c r="NPW27" s="384"/>
      <c r="NPX27" s="384"/>
      <c r="NPY27" s="384"/>
      <c r="NPZ27" s="384"/>
      <c r="NQA27" s="384"/>
      <c r="NQB27" s="384"/>
      <c r="NQC27" s="384"/>
      <c r="NQD27" s="384"/>
      <c r="NQE27" s="384"/>
      <c r="NQF27" s="384"/>
      <c r="NQG27" s="384"/>
      <c r="NQH27" s="384"/>
      <c r="NQI27" s="384"/>
      <c r="NQJ27" s="384"/>
      <c r="NQK27" s="384"/>
      <c r="NQL27" s="384"/>
      <c r="NQM27" s="384"/>
      <c r="NQN27" s="384"/>
      <c r="NQO27" s="384"/>
      <c r="NQP27" s="384"/>
      <c r="NQQ27" s="384"/>
      <c r="NQR27" s="384"/>
      <c r="NQS27" s="384"/>
      <c r="NQT27" s="384"/>
      <c r="NQU27" s="384"/>
      <c r="NQV27" s="384"/>
      <c r="NQW27" s="384"/>
      <c r="NQX27" s="384"/>
      <c r="NQY27" s="384"/>
      <c r="NQZ27" s="384"/>
      <c r="NRA27" s="384"/>
      <c r="NRB27" s="384"/>
      <c r="NRC27" s="384"/>
      <c r="NRD27" s="384"/>
      <c r="NRE27" s="384"/>
      <c r="NRF27" s="384"/>
      <c r="NRG27" s="384"/>
      <c r="NRH27" s="384"/>
      <c r="NRI27" s="384"/>
      <c r="NRJ27" s="384"/>
      <c r="NRK27" s="384"/>
      <c r="NRL27" s="384"/>
      <c r="NRM27" s="384"/>
      <c r="NRN27" s="384"/>
      <c r="NRO27" s="384"/>
      <c r="NRP27" s="384"/>
      <c r="NRQ27" s="384"/>
      <c r="NRR27" s="384"/>
      <c r="NRS27" s="384"/>
      <c r="NRT27" s="384"/>
      <c r="NRU27" s="384"/>
      <c r="NRV27" s="384"/>
      <c r="NRW27" s="384"/>
      <c r="NRX27" s="384"/>
      <c r="NRY27" s="384"/>
      <c r="NRZ27" s="384"/>
      <c r="NSA27" s="384"/>
      <c r="NSB27" s="384"/>
      <c r="NSC27" s="384"/>
      <c r="NSD27" s="384"/>
      <c r="NSE27" s="384"/>
      <c r="NSF27" s="384"/>
      <c r="NSG27" s="384"/>
      <c r="NSH27" s="384"/>
      <c r="NSI27" s="384"/>
      <c r="NSJ27" s="384"/>
      <c r="NSK27" s="384"/>
      <c r="NSL27" s="384"/>
      <c r="NSM27" s="384"/>
      <c r="NSN27" s="384"/>
      <c r="NSO27" s="384"/>
      <c r="NSP27" s="384"/>
      <c r="NSQ27" s="384"/>
      <c r="NSR27" s="384"/>
      <c r="NSS27" s="384"/>
      <c r="NST27" s="384"/>
      <c r="NSU27" s="384"/>
      <c r="NSV27" s="384"/>
      <c r="NSW27" s="384"/>
      <c r="NSX27" s="384"/>
      <c r="NSY27" s="384"/>
      <c r="NSZ27" s="384"/>
      <c r="NTA27" s="384"/>
      <c r="NTB27" s="384"/>
      <c r="NTC27" s="384"/>
      <c r="NTD27" s="384"/>
      <c r="NTE27" s="384"/>
      <c r="NTF27" s="384"/>
      <c r="NTG27" s="384"/>
      <c r="NTH27" s="384"/>
      <c r="NTI27" s="384"/>
      <c r="NTJ27" s="384"/>
      <c r="NTK27" s="384"/>
      <c r="NTL27" s="384"/>
      <c r="NTM27" s="384"/>
      <c r="NTN27" s="384"/>
      <c r="NTO27" s="384"/>
      <c r="NTP27" s="384"/>
      <c r="NTQ27" s="384"/>
      <c r="NTR27" s="384"/>
      <c r="NTS27" s="384"/>
      <c r="NTT27" s="384"/>
      <c r="NTU27" s="384"/>
      <c r="NTV27" s="384"/>
      <c r="NTW27" s="384"/>
      <c r="NTX27" s="384"/>
      <c r="NTY27" s="384"/>
      <c r="NTZ27" s="384"/>
      <c r="NUA27" s="384"/>
      <c r="NUB27" s="384"/>
      <c r="NUC27" s="384"/>
      <c r="NUD27" s="384"/>
      <c r="NUE27" s="384"/>
      <c r="NUF27" s="384"/>
      <c r="NUG27" s="384"/>
      <c r="NUH27" s="384"/>
      <c r="NUI27" s="384"/>
      <c r="NUJ27" s="384"/>
      <c r="NUK27" s="384"/>
      <c r="NUL27" s="384"/>
      <c r="NUM27" s="384"/>
      <c r="NUN27" s="384"/>
      <c r="NUO27" s="384"/>
      <c r="NUP27" s="384"/>
      <c r="NUQ27" s="384"/>
      <c r="NUR27" s="384"/>
      <c r="NUS27" s="384"/>
      <c r="NUT27" s="384"/>
      <c r="NUU27" s="384"/>
      <c r="NUV27" s="384"/>
      <c r="NUW27" s="384"/>
      <c r="NUX27" s="384"/>
      <c r="NUY27" s="384"/>
      <c r="NUZ27" s="384"/>
      <c r="NVA27" s="384"/>
      <c r="NVB27" s="384"/>
      <c r="NVC27" s="384"/>
      <c r="NVD27" s="384"/>
      <c r="NVE27" s="384"/>
      <c r="NVF27" s="384"/>
      <c r="NVG27" s="384"/>
      <c r="NVH27" s="384"/>
      <c r="NVI27" s="384"/>
      <c r="NVJ27" s="384"/>
      <c r="NVK27" s="384"/>
      <c r="NVL27" s="384"/>
      <c r="NVM27" s="384"/>
      <c r="NVN27" s="384"/>
      <c r="NVO27" s="384"/>
      <c r="NVP27" s="384"/>
      <c r="NVQ27" s="384"/>
      <c r="NVR27" s="384"/>
      <c r="NVS27" s="384"/>
      <c r="NVT27" s="384"/>
      <c r="NVU27" s="384"/>
      <c r="NVV27" s="384"/>
      <c r="NVW27" s="384"/>
      <c r="NVX27" s="384"/>
      <c r="NVY27" s="384"/>
      <c r="NVZ27" s="384"/>
      <c r="NWA27" s="384"/>
      <c r="NWB27" s="384"/>
      <c r="NWC27" s="384"/>
      <c r="NWD27" s="384"/>
      <c r="NWE27" s="384"/>
      <c r="NWF27" s="384"/>
      <c r="NWG27" s="384"/>
      <c r="NWH27" s="384"/>
      <c r="NWI27" s="384"/>
      <c r="NWJ27" s="384"/>
      <c r="NWK27" s="384"/>
      <c r="NWL27" s="384"/>
      <c r="NWM27" s="384"/>
      <c r="NWN27" s="384"/>
      <c r="NWO27" s="384"/>
      <c r="NWP27" s="384"/>
      <c r="NWQ27" s="384"/>
      <c r="NWR27" s="384"/>
      <c r="NWS27" s="384"/>
      <c r="NWT27" s="384"/>
      <c r="NWU27" s="384"/>
      <c r="NWV27" s="384"/>
      <c r="NWW27" s="384"/>
      <c r="NWX27" s="384"/>
      <c r="NWY27" s="384"/>
      <c r="NWZ27" s="384"/>
      <c r="NXA27" s="384"/>
      <c r="NXB27" s="384"/>
      <c r="NXC27" s="384"/>
      <c r="NXD27" s="384"/>
      <c r="NXE27" s="384"/>
      <c r="NXF27" s="384"/>
      <c r="NXG27" s="384"/>
      <c r="NXH27" s="384"/>
      <c r="NXI27" s="384"/>
      <c r="NXJ27" s="384"/>
      <c r="NXK27" s="384"/>
      <c r="NXL27" s="384"/>
      <c r="NXM27" s="384"/>
      <c r="NXN27" s="384"/>
      <c r="NXO27" s="384"/>
      <c r="NXP27" s="384"/>
      <c r="NXQ27" s="384"/>
      <c r="NXR27" s="384"/>
      <c r="NXS27" s="384"/>
      <c r="NXT27" s="384"/>
      <c r="NXU27" s="384"/>
      <c r="NXV27" s="384"/>
      <c r="NXW27" s="384"/>
      <c r="NXX27" s="384"/>
      <c r="NXY27" s="384"/>
      <c r="NXZ27" s="384"/>
      <c r="NYA27" s="384"/>
      <c r="NYB27" s="384"/>
      <c r="NYC27" s="384"/>
      <c r="NYD27" s="384"/>
      <c r="NYE27" s="384"/>
      <c r="NYF27" s="384"/>
      <c r="NYG27" s="384"/>
      <c r="NYH27" s="384"/>
      <c r="NYI27" s="384"/>
      <c r="NYJ27" s="384"/>
      <c r="NYK27" s="384"/>
      <c r="NYL27" s="384"/>
      <c r="NYM27" s="384"/>
      <c r="NYN27" s="384"/>
      <c r="NYO27" s="384"/>
      <c r="NYP27" s="384"/>
      <c r="NYQ27" s="384"/>
      <c r="NYR27" s="384"/>
      <c r="NYS27" s="384"/>
      <c r="NYT27" s="384"/>
      <c r="NYU27" s="384"/>
      <c r="NYV27" s="384"/>
      <c r="NYW27" s="384"/>
      <c r="NYX27" s="384"/>
      <c r="NYY27" s="384"/>
      <c r="NYZ27" s="384"/>
      <c r="NZA27" s="384"/>
      <c r="NZB27" s="384"/>
      <c r="NZC27" s="384"/>
      <c r="NZD27" s="384"/>
      <c r="NZE27" s="384"/>
      <c r="NZF27" s="384"/>
      <c r="NZG27" s="384"/>
      <c r="NZH27" s="384"/>
      <c r="NZI27" s="384"/>
      <c r="NZJ27" s="384"/>
      <c r="NZK27" s="384"/>
      <c r="NZL27" s="384"/>
      <c r="NZM27" s="384"/>
      <c r="NZN27" s="384"/>
      <c r="NZO27" s="384"/>
      <c r="NZP27" s="384"/>
      <c r="NZQ27" s="384"/>
      <c r="NZR27" s="384"/>
      <c r="NZS27" s="384"/>
      <c r="NZT27" s="384"/>
      <c r="NZU27" s="384"/>
      <c r="NZV27" s="384"/>
      <c r="NZW27" s="384"/>
      <c r="NZX27" s="384"/>
      <c r="NZY27" s="384"/>
      <c r="NZZ27" s="384"/>
      <c r="OAA27" s="384"/>
      <c r="OAB27" s="384"/>
      <c r="OAC27" s="384"/>
      <c r="OAD27" s="384"/>
      <c r="OAE27" s="384"/>
      <c r="OAF27" s="384"/>
      <c r="OAG27" s="384"/>
      <c r="OAH27" s="384"/>
      <c r="OAI27" s="384"/>
      <c r="OAJ27" s="384"/>
      <c r="OAK27" s="384"/>
      <c r="OAL27" s="384"/>
      <c r="OAM27" s="384"/>
      <c r="OAN27" s="384"/>
      <c r="OAO27" s="384"/>
      <c r="OAP27" s="384"/>
      <c r="OAQ27" s="384"/>
      <c r="OAR27" s="384"/>
      <c r="OAS27" s="384"/>
      <c r="OAT27" s="384"/>
      <c r="OAU27" s="384"/>
      <c r="OAV27" s="384"/>
      <c r="OAW27" s="384"/>
      <c r="OAX27" s="384"/>
      <c r="OAY27" s="384"/>
      <c r="OAZ27" s="384"/>
      <c r="OBA27" s="384"/>
      <c r="OBB27" s="384"/>
      <c r="OBC27" s="384"/>
      <c r="OBD27" s="384"/>
      <c r="OBE27" s="384"/>
      <c r="OBF27" s="384"/>
      <c r="OBG27" s="384"/>
      <c r="OBH27" s="384"/>
      <c r="OBI27" s="384"/>
      <c r="OBJ27" s="384"/>
      <c r="OBK27" s="384"/>
      <c r="OBL27" s="384"/>
      <c r="OBM27" s="384"/>
      <c r="OBN27" s="384"/>
      <c r="OBO27" s="384"/>
      <c r="OBP27" s="384"/>
      <c r="OBQ27" s="384"/>
      <c r="OBR27" s="384"/>
      <c r="OBS27" s="384"/>
      <c r="OBT27" s="384"/>
      <c r="OBU27" s="384"/>
      <c r="OBV27" s="384"/>
      <c r="OBW27" s="384"/>
      <c r="OBX27" s="384"/>
      <c r="OBY27" s="384"/>
      <c r="OBZ27" s="384"/>
      <c r="OCA27" s="384"/>
      <c r="OCB27" s="384"/>
      <c r="OCC27" s="384"/>
      <c r="OCD27" s="384"/>
      <c r="OCE27" s="384"/>
      <c r="OCF27" s="384"/>
      <c r="OCG27" s="384"/>
      <c r="OCH27" s="384"/>
      <c r="OCI27" s="384"/>
      <c r="OCJ27" s="384"/>
      <c r="OCK27" s="384"/>
      <c r="OCL27" s="384"/>
      <c r="OCM27" s="384"/>
      <c r="OCN27" s="384"/>
      <c r="OCO27" s="384"/>
      <c r="OCP27" s="384"/>
      <c r="OCQ27" s="384"/>
      <c r="OCR27" s="384"/>
      <c r="OCS27" s="384"/>
      <c r="OCT27" s="384"/>
      <c r="OCU27" s="384"/>
      <c r="OCV27" s="384"/>
      <c r="OCW27" s="384"/>
      <c r="OCX27" s="384"/>
      <c r="OCY27" s="384"/>
      <c r="OCZ27" s="384"/>
      <c r="ODA27" s="384"/>
      <c r="ODB27" s="384"/>
      <c r="ODC27" s="384"/>
      <c r="ODD27" s="384"/>
      <c r="ODE27" s="384"/>
      <c r="ODF27" s="384"/>
      <c r="ODG27" s="384"/>
      <c r="ODH27" s="384"/>
      <c r="ODI27" s="384"/>
      <c r="ODJ27" s="384"/>
      <c r="ODK27" s="384"/>
      <c r="ODL27" s="384"/>
      <c r="ODM27" s="384"/>
      <c r="ODN27" s="384"/>
      <c r="ODO27" s="384"/>
      <c r="ODP27" s="384"/>
      <c r="ODQ27" s="384"/>
      <c r="ODR27" s="384"/>
      <c r="ODS27" s="384"/>
      <c r="ODT27" s="384"/>
      <c r="ODU27" s="384"/>
      <c r="ODV27" s="384"/>
      <c r="ODW27" s="384"/>
      <c r="ODX27" s="384"/>
      <c r="ODY27" s="384"/>
      <c r="ODZ27" s="384"/>
      <c r="OEA27" s="384"/>
      <c r="OEB27" s="384"/>
      <c r="OEC27" s="384"/>
      <c r="OED27" s="384"/>
      <c r="OEE27" s="384"/>
      <c r="OEF27" s="384"/>
      <c r="OEG27" s="384"/>
      <c r="OEH27" s="384"/>
      <c r="OEI27" s="384"/>
      <c r="OEJ27" s="384"/>
      <c r="OEK27" s="384"/>
      <c r="OEL27" s="384"/>
      <c r="OEM27" s="384"/>
      <c r="OEN27" s="384"/>
      <c r="OEO27" s="384"/>
      <c r="OEP27" s="384"/>
      <c r="OEQ27" s="384"/>
      <c r="OER27" s="384"/>
      <c r="OES27" s="384"/>
      <c r="OET27" s="384"/>
      <c r="OEU27" s="384"/>
      <c r="OEV27" s="384"/>
      <c r="OEW27" s="384"/>
      <c r="OEX27" s="384"/>
      <c r="OEY27" s="384"/>
      <c r="OEZ27" s="384"/>
      <c r="OFA27" s="384"/>
      <c r="OFB27" s="384"/>
      <c r="OFC27" s="384"/>
      <c r="OFD27" s="384"/>
      <c r="OFE27" s="384"/>
      <c r="OFF27" s="384"/>
      <c r="OFG27" s="384"/>
      <c r="OFH27" s="384"/>
      <c r="OFI27" s="384"/>
      <c r="OFJ27" s="384"/>
      <c r="OFK27" s="384"/>
      <c r="OFL27" s="384"/>
      <c r="OFM27" s="384"/>
      <c r="OFN27" s="384"/>
      <c r="OFO27" s="384"/>
      <c r="OFP27" s="384"/>
      <c r="OFQ27" s="384"/>
      <c r="OFR27" s="384"/>
      <c r="OFS27" s="384"/>
      <c r="OFT27" s="384"/>
      <c r="OFU27" s="384"/>
      <c r="OFV27" s="384"/>
      <c r="OFW27" s="384"/>
      <c r="OFX27" s="384"/>
      <c r="OFY27" s="384"/>
      <c r="OFZ27" s="384"/>
      <c r="OGA27" s="384"/>
      <c r="OGB27" s="384"/>
      <c r="OGC27" s="384"/>
      <c r="OGD27" s="384"/>
      <c r="OGE27" s="384"/>
      <c r="OGF27" s="384"/>
      <c r="OGG27" s="384"/>
      <c r="OGH27" s="384"/>
      <c r="OGI27" s="384"/>
      <c r="OGJ27" s="384"/>
      <c r="OGK27" s="384"/>
      <c r="OGL27" s="384"/>
      <c r="OGM27" s="384"/>
      <c r="OGN27" s="384"/>
      <c r="OGO27" s="384"/>
      <c r="OGP27" s="384"/>
      <c r="OGQ27" s="384"/>
      <c r="OGR27" s="384"/>
      <c r="OGS27" s="384"/>
      <c r="OGT27" s="384"/>
      <c r="OGU27" s="384"/>
      <c r="OGV27" s="384"/>
      <c r="OGW27" s="384"/>
      <c r="OGX27" s="384"/>
      <c r="OGY27" s="384"/>
      <c r="OGZ27" s="384"/>
      <c r="OHA27" s="384"/>
      <c r="OHB27" s="384"/>
      <c r="OHC27" s="384"/>
      <c r="OHD27" s="384"/>
      <c r="OHE27" s="384"/>
      <c r="OHF27" s="384"/>
      <c r="OHG27" s="384"/>
      <c r="OHH27" s="384"/>
      <c r="OHI27" s="384"/>
      <c r="OHJ27" s="384"/>
      <c r="OHK27" s="384"/>
      <c r="OHL27" s="384"/>
      <c r="OHM27" s="384"/>
      <c r="OHN27" s="384"/>
      <c r="OHO27" s="384"/>
      <c r="OHP27" s="384"/>
      <c r="OHQ27" s="384"/>
      <c r="OHR27" s="384"/>
      <c r="OHS27" s="384"/>
      <c r="OHT27" s="384"/>
      <c r="OHU27" s="384"/>
      <c r="OHV27" s="384"/>
      <c r="OHW27" s="384"/>
      <c r="OHX27" s="384"/>
      <c r="OHY27" s="384"/>
      <c r="OHZ27" s="384"/>
      <c r="OIA27" s="384"/>
      <c r="OIB27" s="384"/>
      <c r="OIC27" s="384"/>
      <c r="OID27" s="384"/>
      <c r="OIE27" s="384"/>
      <c r="OIF27" s="384"/>
      <c r="OIG27" s="384"/>
      <c r="OIH27" s="384"/>
      <c r="OII27" s="384"/>
      <c r="OIJ27" s="384"/>
      <c r="OIK27" s="384"/>
      <c r="OIL27" s="384"/>
      <c r="OIM27" s="384"/>
      <c r="OIN27" s="384"/>
      <c r="OIO27" s="384"/>
      <c r="OIP27" s="384"/>
      <c r="OIQ27" s="384"/>
      <c r="OIR27" s="384"/>
      <c r="OIS27" s="384"/>
      <c r="OIT27" s="384"/>
      <c r="OIU27" s="384"/>
      <c r="OIV27" s="384"/>
      <c r="OIW27" s="384"/>
      <c r="OIX27" s="384"/>
      <c r="OIY27" s="384"/>
      <c r="OIZ27" s="384"/>
      <c r="OJA27" s="384"/>
      <c r="OJB27" s="384"/>
      <c r="OJC27" s="384"/>
      <c r="OJD27" s="384"/>
      <c r="OJE27" s="384"/>
      <c r="OJF27" s="384"/>
      <c r="OJG27" s="384"/>
      <c r="OJH27" s="384"/>
      <c r="OJI27" s="384"/>
      <c r="OJJ27" s="384"/>
      <c r="OJK27" s="384"/>
      <c r="OJL27" s="384"/>
      <c r="OJM27" s="384"/>
      <c r="OJN27" s="384"/>
      <c r="OJO27" s="384"/>
      <c r="OJP27" s="384"/>
      <c r="OJQ27" s="384"/>
      <c r="OJR27" s="384"/>
      <c r="OJS27" s="384"/>
      <c r="OJT27" s="384"/>
      <c r="OJU27" s="384"/>
      <c r="OJV27" s="384"/>
      <c r="OJW27" s="384"/>
      <c r="OJX27" s="384"/>
      <c r="OJY27" s="384"/>
      <c r="OJZ27" s="384"/>
      <c r="OKA27" s="384"/>
      <c r="OKB27" s="384"/>
      <c r="OKC27" s="384"/>
      <c r="OKD27" s="384"/>
      <c r="OKE27" s="384"/>
      <c r="OKF27" s="384"/>
      <c r="OKG27" s="384"/>
      <c r="OKH27" s="384"/>
      <c r="OKI27" s="384"/>
      <c r="OKJ27" s="384"/>
      <c r="OKK27" s="384"/>
      <c r="OKL27" s="384"/>
      <c r="OKM27" s="384"/>
      <c r="OKN27" s="384"/>
      <c r="OKO27" s="384"/>
      <c r="OKP27" s="384"/>
      <c r="OKQ27" s="384"/>
      <c r="OKR27" s="384"/>
      <c r="OKS27" s="384"/>
      <c r="OKT27" s="384"/>
      <c r="OKU27" s="384"/>
      <c r="OKV27" s="384"/>
      <c r="OKW27" s="384"/>
      <c r="OKX27" s="384"/>
      <c r="OKY27" s="384"/>
      <c r="OKZ27" s="384"/>
      <c r="OLA27" s="384"/>
      <c r="OLB27" s="384"/>
      <c r="OLC27" s="384"/>
      <c r="OLD27" s="384"/>
      <c r="OLE27" s="384"/>
      <c r="OLF27" s="384"/>
      <c r="OLG27" s="384"/>
      <c r="OLH27" s="384"/>
      <c r="OLI27" s="384"/>
      <c r="OLJ27" s="384"/>
      <c r="OLK27" s="384"/>
      <c r="OLL27" s="384"/>
      <c r="OLM27" s="384"/>
      <c r="OLN27" s="384"/>
      <c r="OLO27" s="384"/>
      <c r="OLP27" s="384"/>
      <c r="OLQ27" s="384"/>
      <c r="OLR27" s="384"/>
      <c r="OLS27" s="384"/>
      <c r="OLT27" s="384"/>
      <c r="OLU27" s="384"/>
      <c r="OLV27" s="384"/>
      <c r="OLW27" s="384"/>
      <c r="OLX27" s="384"/>
      <c r="OLY27" s="384"/>
      <c r="OLZ27" s="384"/>
      <c r="OMA27" s="384"/>
      <c r="OMB27" s="384"/>
      <c r="OMC27" s="384"/>
      <c r="OMD27" s="384"/>
      <c r="OME27" s="384"/>
      <c r="OMF27" s="384"/>
      <c r="OMG27" s="384"/>
      <c r="OMH27" s="384"/>
      <c r="OMI27" s="384"/>
      <c r="OMJ27" s="384"/>
      <c r="OMK27" s="384"/>
      <c r="OML27" s="384"/>
      <c r="OMM27" s="384"/>
      <c r="OMN27" s="384"/>
      <c r="OMO27" s="384"/>
      <c r="OMP27" s="384"/>
      <c r="OMQ27" s="384"/>
      <c r="OMR27" s="384"/>
      <c r="OMS27" s="384"/>
      <c r="OMT27" s="384"/>
      <c r="OMU27" s="384"/>
      <c r="OMV27" s="384"/>
      <c r="OMW27" s="384"/>
      <c r="OMX27" s="384"/>
      <c r="OMY27" s="384"/>
      <c r="OMZ27" s="384"/>
      <c r="ONA27" s="384"/>
      <c r="ONB27" s="384"/>
      <c r="ONC27" s="384"/>
      <c r="OND27" s="384"/>
      <c r="ONE27" s="384"/>
      <c r="ONF27" s="384"/>
      <c r="ONG27" s="384"/>
      <c r="ONH27" s="384"/>
      <c r="ONI27" s="384"/>
      <c r="ONJ27" s="384"/>
      <c r="ONK27" s="384"/>
      <c r="ONL27" s="384"/>
      <c r="ONM27" s="384"/>
      <c r="ONN27" s="384"/>
      <c r="ONO27" s="384"/>
      <c r="ONP27" s="384"/>
      <c r="ONQ27" s="384"/>
      <c r="ONR27" s="384"/>
      <c r="ONS27" s="384"/>
      <c r="ONT27" s="384"/>
      <c r="ONU27" s="384"/>
      <c r="ONV27" s="384"/>
      <c r="ONW27" s="384"/>
      <c r="ONX27" s="384"/>
      <c r="ONY27" s="384"/>
      <c r="ONZ27" s="384"/>
      <c r="OOA27" s="384"/>
      <c r="OOB27" s="384"/>
      <c r="OOC27" s="384"/>
      <c r="OOD27" s="384"/>
      <c r="OOE27" s="384"/>
      <c r="OOF27" s="384"/>
      <c r="OOG27" s="384"/>
      <c r="OOH27" s="384"/>
      <c r="OOI27" s="384"/>
      <c r="OOJ27" s="384"/>
      <c r="OOK27" s="384"/>
      <c r="OOL27" s="384"/>
      <c r="OOM27" s="384"/>
      <c r="OON27" s="384"/>
      <c r="OOO27" s="384"/>
      <c r="OOP27" s="384"/>
      <c r="OOQ27" s="384"/>
      <c r="OOR27" s="384"/>
      <c r="OOS27" s="384"/>
      <c r="OOT27" s="384"/>
      <c r="OOU27" s="384"/>
      <c r="OOV27" s="384"/>
      <c r="OOW27" s="384"/>
      <c r="OOX27" s="384"/>
      <c r="OOY27" s="384"/>
      <c r="OOZ27" s="384"/>
      <c r="OPA27" s="384"/>
      <c r="OPB27" s="384"/>
      <c r="OPC27" s="384"/>
      <c r="OPD27" s="384"/>
      <c r="OPE27" s="384"/>
      <c r="OPF27" s="384"/>
      <c r="OPG27" s="384"/>
      <c r="OPH27" s="384"/>
      <c r="OPI27" s="384"/>
      <c r="OPJ27" s="384"/>
      <c r="OPK27" s="384"/>
      <c r="OPL27" s="384"/>
      <c r="OPM27" s="384"/>
      <c r="OPN27" s="384"/>
      <c r="OPO27" s="384"/>
      <c r="OPP27" s="384"/>
      <c r="OPQ27" s="384"/>
      <c r="OPR27" s="384"/>
      <c r="OPS27" s="384"/>
      <c r="OPT27" s="384"/>
      <c r="OPU27" s="384"/>
      <c r="OPV27" s="384"/>
      <c r="OPW27" s="384"/>
      <c r="OPX27" s="384"/>
      <c r="OPY27" s="384"/>
      <c r="OPZ27" s="384"/>
      <c r="OQA27" s="384"/>
      <c r="OQB27" s="384"/>
      <c r="OQC27" s="384"/>
      <c r="OQD27" s="384"/>
      <c r="OQE27" s="384"/>
      <c r="OQF27" s="384"/>
      <c r="OQG27" s="384"/>
      <c r="OQH27" s="384"/>
      <c r="OQI27" s="384"/>
      <c r="OQJ27" s="384"/>
      <c r="OQK27" s="384"/>
      <c r="OQL27" s="384"/>
      <c r="OQM27" s="384"/>
      <c r="OQN27" s="384"/>
      <c r="OQO27" s="384"/>
      <c r="OQP27" s="384"/>
      <c r="OQQ27" s="384"/>
      <c r="OQR27" s="384"/>
      <c r="OQS27" s="384"/>
      <c r="OQT27" s="384"/>
      <c r="OQU27" s="384"/>
      <c r="OQV27" s="384"/>
      <c r="OQW27" s="384"/>
      <c r="OQX27" s="384"/>
      <c r="OQY27" s="384"/>
      <c r="OQZ27" s="384"/>
      <c r="ORA27" s="384"/>
      <c r="ORB27" s="384"/>
      <c r="ORC27" s="384"/>
      <c r="ORD27" s="384"/>
      <c r="ORE27" s="384"/>
      <c r="ORF27" s="384"/>
      <c r="ORG27" s="384"/>
      <c r="ORH27" s="384"/>
      <c r="ORI27" s="384"/>
      <c r="ORJ27" s="384"/>
      <c r="ORK27" s="384"/>
      <c r="ORL27" s="384"/>
      <c r="ORM27" s="384"/>
      <c r="ORN27" s="384"/>
      <c r="ORO27" s="384"/>
      <c r="ORP27" s="384"/>
      <c r="ORQ27" s="384"/>
      <c r="ORR27" s="384"/>
      <c r="ORS27" s="384"/>
      <c r="ORT27" s="384"/>
      <c r="ORU27" s="384"/>
      <c r="ORV27" s="384"/>
      <c r="ORW27" s="384"/>
      <c r="ORX27" s="384"/>
      <c r="ORY27" s="384"/>
      <c r="ORZ27" s="384"/>
      <c r="OSA27" s="384"/>
      <c r="OSB27" s="384"/>
      <c r="OSC27" s="384"/>
      <c r="OSD27" s="384"/>
      <c r="OSE27" s="384"/>
      <c r="OSF27" s="384"/>
      <c r="OSG27" s="384"/>
      <c r="OSH27" s="384"/>
      <c r="OSI27" s="384"/>
      <c r="OSJ27" s="384"/>
      <c r="OSK27" s="384"/>
      <c r="OSL27" s="384"/>
      <c r="OSM27" s="384"/>
      <c r="OSN27" s="384"/>
      <c r="OSO27" s="384"/>
      <c r="OSP27" s="384"/>
      <c r="OSQ27" s="384"/>
      <c r="OSR27" s="384"/>
      <c r="OSS27" s="384"/>
      <c r="OST27" s="384"/>
      <c r="OSU27" s="384"/>
      <c r="OSV27" s="384"/>
      <c r="OSW27" s="384"/>
      <c r="OSX27" s="384"/>
      <c r="OSY27" s="384"/>
      <c r="OSZ27" s="384"/>
      <c r="OTA27" s="384"/>
      <c r="OTB27" s="384"/>
      <c r="OTC27" s="384"/>
      <c r="OTD27" s="384"/>
      <c r="OTE27" s="384"/>
      <c r="OTF27" s="384"/>
      <c r="OTG27" s="384"/>
      <c r="OTH27" s="384"/>
      <c r="OTI27" s="384"/>
      <c r="OTJ27" s="384"/>
      <c r="OTK27" s="384"/>
      <c r="OTL27" s="384"/>
      <c r="OTM27" s="384"/>
      <c r="OTN27" s="384"/>
      <c r="OTO27" s="384"/>
      <c r="OTP27" s="384"/>
      <c r="OTQ27" s="384"/>
      <c r="OTR27" s="384"/>
      <c r="OTS27" s="384"/>
      <c r="OTT27" s="384"/>
      <c r="OTU27" s="384"/>
      <c r="OTV27" s="384"/>
      <c r="OTW27" s="384"/>
      <c r="OTX27" s="384"/>
      <c r="OTY27" s="384"/>
      <c r="OTZ27" s="384"/>
      <c r="OUA27" s="384"/>
      <c r="OUB27" s="384"/>
      <c r="OUC27" s="384"/>
      <c r="OUD27" s="384"/>
      <c r="OUE27" s="384"/>
      <c r="OUF27" s="384"/>
      <c r="OUG27" s="384"/>
      <c r="OUH27" s="384"/>
      <c r="OUI27" s="384"/>
      <c r="OUJ27" s="384"/>
      <c r="OUK27" s="384"/>
      <c r="OUL27" s="384"/>
      <c r="OUM27" s="384"/>
      <c r="OUN27" s="384"/>
      <c r="OUO27" s="384"/>
      <c r="OUP27" s="384"/>
      <c r="OUQ27" s="384"/>
      <c r="OUR27" s="384"/>
      <c r="OUS27" s="384"/>
      <c r="OUT27" s="384"/>
      <c r="OUU27" s="384"/>
      <c r="OUV27" s="384"/>
      <c r="OUW27" s="384"/>
      <c r="OUX27" s="384"/>
      <c r="OUY27" s="384"/>
      <c r="OUZ27" s="384"/>
      <c r="OVA27" s="384"/>
      <c r="OVB27" s="384"/>
      <c r="OVC27" s="384"/>
      <c r="OVD27" s="384"/>
      <c r="OVE27" s="384"/>
      <c r="OVF27" s="384"/>
      <c r="OVG27" s="384"/>
      <c r="OVH27" s="384"/>
      <c r="OVI27" s="384"/>
      <c r="OVJ27" s="384"/>
      <c r="OVK27" s="384"/>
      <c r="OVL27" s="384"/>
      <c r="OVM27" s="384"/>
      <c r="OVN27" s="384"/>
      <c r="OVO27" s="384"/>
      <c r="OVP27" s="384"/>
      <c r="OVQ27" s="384"/>
      <c r="OVR27" s="384"/>
      <c r="OVS27" s="384"/>
      <c r="OVT27" s="384"/>
      <c r="OVU27" s="384"/>
      <c r="OVV27" s="384"/>
      <c r="OVW27" s="384"/>
      <c r="OVX27" s="384"/>
      <c r="OVY27" s="384"/>
      <c r="OVZ27" s="384"/>
      <c r="OWA27" s="384"/>
      <c r="OWB27" s="384"/>
      <c r="OWC27" s="384"/>
      <c r="OWD27" s="384"/>
      <c r="OWE27" s="384"/>
      <c r="OWF27" s="384"/>
      <c r="OWG27" s="384"/>
      <c r="OWH27" s="384"/>
      <c r="OWI27" s="384"/>
      <c r="OWJ27" s="384"/>
      <c r="OWK27" s="384"/>
      <c r="OWL27" s="384"/>
      <c r="OWM27" s="384"/>
      <c r="OWN27" s="384"/>
      <c r="OWO27" s="384"/>
      <c r="OWP27" s="384"/>
      <c r="OWQ27" s="384"/>
      <c r="OWR27" s="384"/>
      <c r="OWS27" s="384"/>
      <c r="OWT27" s="384"/>
      <c r="OWU27" s="384"/>
      <c r="OWV27" s="384"/>
      <c r="OWW27" s="384"/>
      <c r="OWX27" s="384"/>
      <c r="OWY27" s="384"/>
      <c r="OWZ27" s="384"/>
      <c r="OXA27" s="384"/>
      <c r="OXB27" s="384"/>
      <c r="OXC27" s="384"/>
      <c r="OXD27" s="384"/>
      <c r="OXE27" s="384"/>
      <c r="OXF27" s="384"/>
      <c r="OXG27" s="384"/>
      <c r="OXH27" s="384"/>
      <c r="OXI27" s="384"/>
      <c r="OXJ27" s="384"/>
      <c r="OXK27" s="384"/>
      <c r="OXL27" s="384"/>
      <c r="OXM27" s="384"/>
      <c r="OXN27" s="384"/>
      <c r="OXO27" s="384"/>
      <c r="OXP27" s="384"/>
      <c r="OXQ27" s="384"/>
      <c r="OXR27" s="384"/>
      <c r="OXS27" s="384"/>
      <c r="OXT27" s="384"/>
      <c r="OXU27" s="384"/>
      <c r="OXV27" s="384"/>
      <c r="OXW27" s="384"/>
      <c r="OXX27" s="384"/>
      <c r="OXY27" s="384"/>
      <c r="OXZ27" s="384"/>
      <c r="OYA27" s="384"/>
      <c r="OYB27" s="384"/>
      <c r="OYC27" s="384"/>
      <c r="OYD27" s="384"/>
      <c r="OYE27" s="384"/>
      <c r="OYF27" s="384"/>
      <c r="OYG27" s="384"/>
      <c r="OYH27" s="384"/>
      <c r="OYI27" s="384"/>
      <c r="OYJ27" s="384"/>
      <c r="OYK27" s="384"/>
      <c r="OYL27" s="384"/>
      <c r="OYM27" s="384"/>
      <c r="OYN27" s="384"/>
      <c r="OYO27" s="384"/>
      <c r="OYP27" s="384"/>
      <c r="OYQ27" s="384"/>
      <c r="OYR27" s="384"/>
      <c r="OYS27" s="384"/>
      <c r="OYT27" s="384"/>
      <c r="OYU27" s="384"/>
      <c r="OYV27" s="384"/>
      <c r="OYW27" s="384"/>
      <c r="OYX27" s="384"/>
      <c r="OYY27" s="384"/>
      <c r="OYZ27" s="384"/>
      <c r="OZA27" s="384"/>
      <c r="OZB27" s="384"/>
      <c r="OZC27" s="384"/>
      <c r="OZD27" s="384"/>
      <c r="OZE27" s="384"/>
      <c r="OZF27" s="384"/>
      <c r="OZG27" s="384"/>
      <c r="OZH27" s="384"/>
      <c r="OZI27" s="384"/>
      <c r="OZJ27" s="384"/>
      <c r="OZK27" s="384"/>
      <c r="OZL27" s="384"/>
      <c r="OZM27" s="384"/>
      <c r="OZN27" s="384"/>
      <c r="OZO27" s="384"/>
      <c r="OZP27" s="384"/>
      <c r="OZQ27" s="384"/>
      <c r="OZR27" s="384"/>
      <c r="OZS27" s="384"/>
      <c r="OZT27" s="384"/>
      <c r="OZU27" s="384"/>
      <c r="OZV27" s="384"/>
      <c r="OZW27" s="384"/>
      <c r="OZX27" s="384"/>
      <c r="OZY27" s="384"/>
      <c r="OZZ27" s="384"/>
      <c r="PAA27" s="384"/>
      <c r="PAB27" s="384"/>
      <c r="PAC27" s="384"/>
      <c r="PAD27" s="384"/>
      <c r="PAE27" s="384"/>
      <c r="PAF27" s="384"/>
      <c r="PAG27" s="384"/>
      <c r="PAH27" s="384"/>
      <c r="PAI27" s="384"/>
      <c r="PAJ27" s="384"/>
      <c r="PAK27" s="384"/>
      <c r="PAL27" s="384"/>
      <c r="PAM27" s="384"/>
      <c r="PAN27" s="384"/>
      <c r="PAO27" s="384"/>
      <c r="PAP27" s="384"/>
      <c r="PAQ27" s="384"/>
      <c r="PAR27" s="384"/>
      <c r="PAS27" s="384"/>
      <c r="PAT27" s="384"/>
      <c r="PAU27" s="384"/>
      <c r="PAV27" s="384"/>
      <c r="PAW27" s="384"/>
      <c r="PAX27" s="384"/>
      <c r="PAY27" s="384"/>
      <c r="PAZ27" s="384"/>
      <c r="PBA27" s="384"/>
      <c r="PBB27" s="384"/>
      <c r="PBC27" s="384"/>
      <c r="PBD27" s="384"/>
      <c r="PBE27" s="384"/>
      <c r="PBF27" s="384"/>
      <c r="PBG27" s="384"/>
      <c r="PBH27" s="384"/>
      <c r="PBI27" s="384"/>
      <c r="PBJ27" s="384"/>
      <c r="PBK27" s="384"/>
      <c r="PBL27" s="384"/>
      <c r="PBM27" s="384"/>
      <c r="PBN27" s="384"/>
      <c r="PBO27" s="384"/>
      <c r="PBP27" s="384"/>
      <c r="PBQ27" s="384"/>
      <c r="PBR27" s="384"/>
      <c r="PBS27" s="384"/>
      <c r="PBT27" s="384"/>
      <c r="PBU27" s="384"/>
      <c r="PBV27" s="384"/>
      <c r="PBW27" s="384"/>
      <c r="PBX27" s="384"/>
      <c r="PBY27" s="384"/>
      <c r="PBZ27" s="384"/>
      <c r="PCA27" s="384"/>
      <c r="PCB27" s="384"/>
      <c r="PCC27" s="384"/>
      <c r="PCD27" s="384"/>
      <c r="PCE27" s="384"/>
      <c r="PCF27" s="384"/>
      <c r="PCG27" s="384"/>
      <c r="PCH27" s="384"/>
      <c r="PCI27" s="384"/>
      <c r="PCJ27" s="384"/>
      <c r="PCK27" s="384"/>
      <c r="PCL27" s="384"/>
      <c r="PCM27" s="384"/>
      <c r="PCN27" s="384"/>
      <c r="PCO27" s="384"/>
      <c r="PCP27" s="384"/>
      <c r="PCQ27" s="384"/>
      <c r="PCR27" s="384"/>
      <c r="PCS27" s="384"/>
      <c r="PCT27" s="384"/>
      <c r="PCU27" s="384"/>
      <c r="PCV27" s="384"/>
      <c r="PCW27" s="384"/>
      <c r="PCX27" s="384"/>
      <c r="PCY27" s="384"/>
      <c r="PCZ27" s="384"/>
      <c r="PDA27" s="384"/>
      <c r="PDB27" s="384"/>
      <c r="PDC27" s="384"/>
      <c r="PDD27" s="384"/>
      <c r="PDE27" s="384"/>
      <c r="PDF27" s="384"/>
      <c r="PDG27" s="384"/>
      <c r="PDH27" s="384"/>
      <c r="PDI27" s="384"/>
      <c r="PDJ27" s="384"/>
      <c r="PDK27" s="384"/>
      <c r="PDL27" s="384"/>
      <c r="PDM27" s="384"/>
      <c r="PDN27" s="384"/>
      <c r="PDO27" s="384"/>
      <c r="PDP27" s="384"/>
      <c r="PDQ27" s="384"/>
      <c r="PDR27" s="384"/>
      <c r="PDS27" s="384"/>
      <c r="PDT27" s="384"/>
      <c r="PDU27" s="384"/>
      <c r="PDV27" s="384"/>
      <c r="PDW27" s="384"/>
      <c r="PDX27" s="384"/>
      <c r="PDY27" s="384"/>
      <c r="PDZ27" s="384"/>
      <c r="PEA27" s="384"/>
      <c r="PEB27" s="384"/>
      <c r="PEC27" s="384"/>
      <c r="PED27" s="384"/>
      <c r="PEE27" s="384"/>
      <c r="PEF27" s="384"/>
      <c r="PEG27" s="384"/>
      <c r="PEH27" s="384"/>
      <c r="PEI27" s="384"/>
      <c r="PEJ27" s="384"/>
      <c r="PEK27" s="384"/>
      <c r="PEL27" s="384"/>
      <c r="PEM27" s="384"/>
      <c r="PEN27" s="384"/>
      <c r="PEO27" s="384"/>
      <c r="PEP27" s="384"/>
      <c r="PEQ27" s="384"/>
      <c r="PER27" s="384"/>
      <c r="PES27" s="384"/>
      <c r="PET27" s="384"/>
      <c r="PEU27" s="384"/>
      <c r="PEV27" s="384"/>
      <c r="PEW27" s="384"/>
      <c r="PEX27" s="384"/>
      <c r="PEY27" s="384"/>
      <c r="PEZ27" s="384"/>
      <c r="PFA27" s="384"/>
      <c r="PFB27" s="384"/>
      <c r="PFC27" s="384"/>
      <c r="PFD27" s="384"/>
      <c r="PFE27" s="384"/>
      <c r="PFF27" s="384"/>
      <c r="PFG27" s="384"/>
      <c r="PFH27" s="384"/>
      <c r="PFI27" s="384"/>
      <c r="PFJ27" s="384"/>
      <c r="PFK27" s="384"/>
      <c r="PFL27" s="384"/>
      <c r="PFM27" s="384"/>
      <c r="PFN27" s="384"/>
      <c r="PFO27" s="384"/>
      <c r="PFP27" s="384"/>
      <c r="PFQ27" s="384"/>
      <c r="PFR27" s="384"/>
      <c r="PFS27" s="384"/>
      <c r="PFT27" s="384"/>
      <c r="PFU27" s="384"/>
      <c r="PFV27" s="384"/>
      <c r="PFW27" s="384"/>
      <c r="PFX27" s="384"/>
      <c r="PFY27" s="384"/>
      <c r="PFZ27" s="384"/>
      <c r="PGA27" s="384"/>
      <c r="PGB27" s="384"/>
      <c r="PGC27" s="384"/>
      <c r="PGD27" s="384"/>
      <c r="PGE27" s="384"/>
      <c r="PGF27" s="384"/>
      <c r="PGG27" s="384"/>
      <c r="PGH27" s="384"/>
      <c r="PGI27" s="384"/>
      <c r="PGJ27" s="384"/>
      <c r="PGK27" s="384"/>
      <c r="PGL27" s="384"/>
      <c r="PGM27" s="384"/>
      <c r="PGN27" s="384"/>
      <c r="PGO27" s="384"/>
      <c r="PGP27" s="384"/>
      <c r="PGQ27" s="384"/>
      <c r="PGR27" s="384"/>
      <c r="PGS27" s="384"/>
      <c r="PGT27" s="384"/>
      <c r="PGU27" s="384"/>
      <c r="PGV27" s="384"/>
      <c r="PGW27" s="384"/>
      <c r="PGX27" s="384"/>
      <c r="PGY27" s="384"/>
      <c r="PGZ27" s="384"/>
      <c r="PHA27" s="384"/>
      <c r="PHB27" s="384"/>
      <c r="PHC27" s="384"/>
      <c r="PHD27" s="384"/>
      <c r="PHE27" s="384"/>
      <c r="PHF27" s="384"/>
      <c r="PHG27" s="384"/>
      <c r="PHH27" s="384"/>
      <c r="PHI27" s="384"/>
      <c r="PHJ27" s="384"/>
      <c r="PHK27" s="384"/>
      <c r="PHL27" s="384"/>
      <c r="PHM27" s="384"/>
      <c r="PHN27" s="384"/>
      <c r="PHO27" s="384"/>
      <c r="PHP27" s="384"/>
      <c r="PHQ27" s="384"/>
      <c r="PHR27" s="384"/>
      <c r="PHS27" s="384"/>
      <c r="PHT27" s="384"/>
      <c r="PHU27" s="384"/>
      <c r="PHV27" s="384"/>
      <c r="PHW27" s="384"/>
      <c r="PHX27" s="384"/>
      <c r="PHY27" s="384"/>
      <c r="PHZ27" s="384"/>
      <c r="PIA27" s="384"/>
      <c r="PIB27" s="384"/>
      <c r="PIC27" s="384"/>
      <c r="PID27" s="384"/>
      <c r="PIE27" s="384"/>
      <c r="PIF27" s="384"/>
      <c r="PIG27" s="384"/>
      <c r="PIH27" s="384"/>
      <c r="PII27" s="384"/>
      <c r="PIJ27" s="384"/>
      <c r="PIK27" s="384"/>
      <c r="PIL27" s="384"/>
      <c r="PIM27" s="384"/>
      <c r="PIN27" s="384"/>
      <c r="PIO27" s="384"/>
      <c r="PIP27" s="384"/>
      <c r="PIQ27" s="384"/>
      <c r="PIR27" s="384"/>
      <c r="PIS27" s="384"/>
      <c r="PIT27" s="384"/>
      <c r="PIU27" s="384"/>
      <c r="PIV27" s="384"/>
      <c r="PIW27" s="384"/>
      <c r="PIX27" s="384"/>
      <c r="PIY27" s="384"/>
      <c r="PIZ27" s="384"/>
      <c r="PJA27" s="384"/>
      <c r="PJB27" s="384"/>
      <c r="PJC27" s="384"/>
      <c r="PJD27" s="384"/>
      <c r="PJE27" s="384"/>
      <c r="PJF27" s="384"/>
      <c r="PJG27" s="384"/>
      <c r="PJH27" s="384"/>
      <c r="PJI27" s="384"/>
      <c r="PJJ27" s="384"/>
      <c r="PJK27" s="384"/>
      <c r="PJL27" s="384"/>
      <c r="PJM27" s="384"/>
      <c r="PJN27" s="384"/>
      <c r="PJO27" s="384"/>
      <c r="PJP27" s="384"/>
      <c r="PJQ27" s="384"/>
      <c r="PJR27" s="384"/>
      <c r="PJS27" s="384"/>
      <c r="PJT27" s="384"/>
      <c r="PJU27" s="384"/>
      <c r="PJV27" s="384"/>
      <c r="PJW27" s="384"/>
      <c r="PJX27" s="384"/>
      <c r="PJY27" s="384"/>
      <c r="PJZ27" s="384"/>
      <c r="PKA27" s="384"/>
      <c r="PKB27" s="384"/>
      <c r="PKC27" s="384"/>
      <c r="PKD27" s="384"/>
      <c r="PKE27" s="384"/>
      <c r="PKF27" s="384"/>
      <c r="PKG27" s="384"/>
      <c r="PKH27" s="384"/>
      <c r="PKI27" s="384"/>
      <c r="PKJ27" s="384"/>
      <c r="PKK27" s="384"/>
      <c r="PKL27" s="384"/>
      <c r="PKM27" s="384"/>
      <c r="PKN27" s="384"/>
      <c r="PKO27" s="384"/>
      <c r="PKP27" s="384"/>
      <c r="PKQ27" s="384"/>
      <c r="PKR27" s="384"/>
      <c r="PKS27" s="384"/>
      <c r="PKT27" s="384"/>
      <c r="PKU27" s="384"/>
      <c r="PKV27" s="384"/>
      <c r="PKW27" s="384"/>
      <c r="PKX27" s="384"/>
      <c r="PKY27" s="384"/>
      <c r="PKZ27" s="384"/>
      <c r="PLA27" s="384"/>
      <c r="PLB27" s="384"/>
      <c r="PLC27" s="384"/>
      <c r="PLD27" s="384"/>
      <c r="PLE27" s="384"/>
      <c r="PLF27" s="384"/>
      <c r="PLG27" s="384"/>
      <c r="PLH27" s="384"/>
      <c r="PLI27" s="384"/>
      <c r="PLJ27" s="384"/>
      <c r="PLK27" s="384"/>
      <c r="PLL27" s="384"/>
      <c r="PLM27" s="384"/>
      <c r="PLN27" s="384"/>
      <c r="PLO27" s="384"/>
      <c r="PLP27" s="384"/>
      <c r="PLQ27" s="384"/>
      <c r="PLR27" s="384"/>
      <c r="PLS27" s="384"/>
      <c r="PLT27" s="384"/>
      <c r="PLU27" s="384"/>
      <c r="PLV27" s="384"/>
      <c r="PLW27" s="384"/>
      <c r="PLX27" s="384"/>
      <c r="PLY27" s="384"/>
      <c r="PLZ27" s="384"/>
      <c r="PMA27" s="384"/>
      <c r="PMB27" s="384"/>
      <c r="PMC27" s="384"/>
      <c r="PMD27" s="384"/>
      <c r="PME27" s="384"/>
      <c r="PMF27" s="384"/>
      <c r="PMG27" s="384"/>
      <c r="PMH27" s="384"/>
      <c r="PMI27" s="384"/>
      <c r="PMJ27" s="384"/>
      <c r="PMK27" s="384"/>
      <c r="PML27" s="384"/>
      <c r="PMM27" s="384"/>
      <c r="PMN27" s="384"/>
      <c r="PMO27" s="384"/>
      <c r="PMP27" s="384"/>
      <c r="PMQ27" s="384"/>
      <c r="PMR27" s="384"/>
      <c r="PMS27" s="384"/>
      <c r="PMT27" s="384"/>
      <c r="PMU27" s="384"/>
      <c r="PMV27" s="384"/>
      <c r="PMW27" s="384"/>
      <c r="PMX27" s="384"/>
      <c r="PMY27" s="384"/>
      <c r="PMZ27" s="384"/>
      <c r="PNA27" s="384"/>
      <c r="PNB27" s="384"/>
      <c r="PNC27" s="384"/>
      <c r="PND27" s="384"/>
      <c r="PNE27" s="384"/>
      <c r="PNF27" s="384"/>
      <c r="PNG27" s="384"/>
      <c r="PNH27" s="384"/>
      <c r="PNI27" s="384"/>
      <c r="PNJ27" s="384"/>
      <c r="PNK27" s="384"/>
      <c r="PNL27" s="384"/>
      <c r="PNM27" s="384"/>
      <c r="PNN27" s="384"/>
      <c r="PNO27" s="384"/>
      <c r="PNP27" s="384"/>
      <c r="PNQ27" s="384"/>
      <c r="PNR27" s="384"/>
      <c r="PNS27" s="384"/>
      <c r="PNT27" s="384"/>
      <c r="PNU27" s="384"/>
      <c r="PNV27" s="384"/>
      <c r="PNW27" s="384"/>
      <c r="PNX27" s="384"/>
      <c r="PNY27" s="384"/>
      <c r="PNZ27" s="384"/>
      <c r="POA27" s="384"/>
      <c r="POB27" s="384"/>
      <c r="POC27" s="384"/>
      <c r="POD27" s="384"/>
      <c r="POE27" s="384"/>
      <c r="POF27" s="384"/>
      <c r="POG27" s="384"/>
      <c r="POH27" s="384"/>
      <c r="POI27" s="384"/>
      <c r="POJ27" s="384"/>
      <c r="POK27" s="384"/>
      <c r="POL27" s="384"/>
      <c r="POM27" s="384"/>
      <c r="PON27" s="384"/>
      <c r="POO27" s="384"/>
      <c r="POP27" s="384"/>
      <c r="POQ27" s="384"/>
      <c r="POR27" s="384"/>
      <c r="POS27" s="384"/>
      <c r="POT27" s="384"/>
      <c r="POU27" s="384"/>
      <c r="POV27" s="384"/>
      <c r="POW27" s="384"/>
      <c r="POX27" s="384"/>
      <c r="POY27" s="384"/>
      <c r="POZ27" s="384"/>
      <c r="PPA27" s="384"/>
      <c r="PPB27" s="384"/>
      <c r="PPC27" s="384"/>
      <c r="PPD27" s="384"/>
      <c r="PPE27" s="384"/>
      <c r="PPF27" s="384"/>
      <c r="PPG27" s="384"/>
      <c r="PPH27" s="384"/>
      <c r="PPI27" s="384"/>
      <c r="PPJ27" s="384"/>
      <c r="PPK27" s="384"/>
      <c r="PPL27" s="384"/>
      <c r="PPM27" s="384"/>
      <c r="PPN27" s="384"/>
      <c r="PPO27" s="384"/>
      <c r="PPP27" s="384"/>
      <c r="PPQ27" s="384"/>
      <c r="PPR27" s="384"/>
      <c r="PPS27" s="384"/>
      <c r="PPT27" s="384"/>
      <c r="PPU27" s="384"/>
      <c r="PPV27" s="384"/>
      <c r="PPW27" s="384"/>
      <c r="PPX27" s="384"/>
      <c r="PPY27" s="384"/>
      <c r="PPZ27" s="384"/>
      <c r="PQA27" s="384"/>
      <c r="PQB27" s="384"/>
      <c r="PQC27" s="384"/>
      <c r="PQD27" s="384"/>
      <c r="PQE27" s="384"/>
      <c r="PQF27" s="384"/>
      <c r="PQG27" s="384"/>
      <c r="PQH27" s="384"/>
      <c r="PQI27" s="384"/>
      <c r="PQJ27" s="384"/>
      <c r="PQK27" s="384"/>
      <c r="PQL27" s="384"/>
      <c r="PQM27" s="384"/>
      <c r="PQN27" s="384"/>
      <c r="PQO27" s="384"/>
      <c r="PQP27" s="384"/>
      <c r="PQQ27" s="384"/>
      <c r="PQR27" s="384"/>
      <c r="PQS27" s="384"/>
      <c r="PQT27" s="384"/>
      <c r="PQU27" s="384"/>
      <c r="PQV27" s="384"/>
      <c r="PQW27" s="384"/>
      <c r="PQX27" s="384"/>
      <c r="PQY27" s="384"/>
      <c r="PQZ27" s="384"/>
      <c r="PRA27" s="384"/>
      <c r="PRB27" s="384"/>
      <c r="PRC27" s="384"/>
      <c r="PRD27" s="384"/>
      <c r="PRE27" s="384"/>
      <c r="PRF27" s="384"/>
      <c r="PRG27" s="384"/>
      <c r="PRH27" s="384"/>
      <c r="PRI27" s="384"/>
      <c r="PRJ27" s="384"/>
      <c r="PRK27" s="384"/>
      <c r="PRL27" s="384"/>
      <c r="PRM27" s="384"/>
      <c r="PRN27" s="384"/>
      <c r="PRO27" s="384"/>
      <c r="PRP27" s="384"/>
      <c r="PRQ27" s="384"/>
      <c r="PRR27" s="384"/>
      <c r="PRS27" s="384"/>
      <c r="PRT27" s="384"/>
      <c r="PRU27" s="384"/>
      <c r="PRV27" s="384"/>
      <c r="PRW27" s="384"/>
      <c r="PRX27" s="384"/>
      <c r="PRY27" s="384"/>
      <c r="PRZ27" s="384"/>
      <c r="PSA27" s="384"/>
      <c r="PSB27" s="384"/>
      <c r="PSC27" s="384"/>
      <c r="PSD27" s="384"/>
      <c r="PSE27" s="384"/>
      <c r="PSF27" s="384"/>
      <c r="PSG27" s="384"/>
      <c r="PSH27" s="384"/>
      <c r="PSI27" s="384"/>
      <c r="PSJ27" s="384"/>
      <c r="PSK27" s="384"/>
      <c r="PSL27" s="384"/>
      <c r="PSM27" s="384"/>
      <c r="PSN27" s="384"/>
      <c r="PSO27" s="384"/>
      <c r="PSP27" s="384"/>
      <c r="PSQ27" s="384"/>
      <c r="PSR27" s="384"/>
      <c r="PSS27" s="384"/>
      <c r="PST27" s="384"/>
      <c r="PSU27" s="384"/>
      <c r="PSV27" s="384"/>
      <c r="PSW27" s="384"/>
      <c r="PSX27" s="384"/>
      <c r="PSY27" s="384"/>
      <c r="PSZ27" s="384"/>
      <c r="PTA27" s="384"/>
      <c r="PTB27" s="384"/>
      <c r="PTC27" s="384"/>
      <c r="PTD27" s="384"/>
      <c r="PTE27" s="384"/>
      <c r="PTF27" s="384"/>
      <c r="PTG27" s="384"/>
      <c r="PTH27" s="384"/>
      <c r="PTI27" s="384"/>
      <c r="PTJ27" s="384"/>
      <c r="PTK27" s="384"/>
      <c r="PTL27" s="384"/>
      <c r="PTM27" s="384"/>
      <c r="PTN27" s="384"/>
      <c r="PTO27" s="384"/>
      <c r="PTP27" s="384"/>
      <c r="PTQ27" s="384"/>
      <c r="PTR27" s="384"/>
      <c r="PTS27" s="384"/>
      <c r="PTT27" s="384"/>
      <c r="PTU27" s="384"/>
      <c r="PTV27" s="384"/>
      <c r="PTW27" s="384"/>
      <c r="PTX27" s="384"/>
      <c r="PTY27" s="384"/>
      <c r="PTZ27" s="384"/>
      <c r="PUA27" s="384"/>
      <c r="PUB27" s="384"/>
      <c r="PUC27" s="384"/>
      <c r="PUD27" s="384"/>
      <c r="PUE27" s="384"/>
      <c r="PUF27" s="384"/>
      <c r="PUG27" s="384"/>
      <c r="PUH27" s="384"/>
      <c r="PUI27" s="384"/>
      <c r="PUJ27" s="384"/>
      <c r="PUK27" s="384"/>
      <c r="PUL27" s="384"/>
      <c r="PUM27" s="384"/>
      <c r="PUN27" s="384"/>
      <c r="PUO27" s="384"/>
      <c r="PUP27" s="384"/>
      <c r="PUQ27" s="384"/>
      <c r="PUR27" s="384"/>
      <c r="PUS27" s="384"/>
      <c r="PUT27" s="384"/>
      <c r="PUU27" s="384"/>
      <c r="PUV27" s="384"/>
      <c r="PUW27" s="384"/>
      <c r="PUX27" s="384"/>
      <c r="PUY27" s="384"/>
      <c r="PUZ27" s="384"/>
      <c r="PVA27" s="384"/>
      <c r="PVB27" s="384"/>
      <c r="PVC27" s="384"/>
      <c r="PVD27" s="384"/>
      <c r="PVE27" s="384"/>
      <c r="PVF27" s="384"/>
      <c r="PVG27" s="384"/>
      <c r="PVH27" s="384"/>
      <c r="PVI27" s="384"/>
      <c r="PVJ27" s="384"/>
      <c r="PVK27" s="384"/>
      <c r="PVL27" s="384"/>
      <c r="PVM27" s="384"/>
      <c r="PVN27" s="384"/>
      <c r="PVO27" s="384"/>
      <c r="PVP27" s="384"/>
      <c r="PVQ27" s="384"/>
      <c r="PVR27" s="384"/>
      <c r="PVS27" s="384"/>
      <c r="PVT27" s="384"/>
      <c r="PVU27" s="384"/>
      <c r="PVV27" s="384"/>
      <c r="PVW27" s="384"/>
      <c r="PVX27" s="384"/>
      <c r="PVY27" s="384"/>
      <c r="PVZ27" s="384"/>
      <c r="PWA27" s="384"/>
      <c r="PWB27" s="384"/>
      <c r="PWC27" s="384"/>
      <c r="PWD27" s="384"/>
      <c r="PWE27" s="384"/>
      <c r="PWF27" s="384"/>
      <c r="PWG27" s="384"/>
      <c r="PWH27" s="384"/>
      <c r="PWI27" s="384"/>
      <c r="PWJ27" s="384"/>
      <c r="PWK27" s="384"/>
      <c r="PWL27" s="384"/>
      <c r="PWM27" s="384"/>
      <c r="PWN27" s="384"/>
      <c r="PWO27" s="384"/>
      <c r="PWP27" s="384"/>
      <c r="PWQ27" s="384"/>
      <c r="PWR27" s="384"/>
      <c r="PWS27" s="384"/>
      <c r="PWT27" s="384"/>
      <c r="PWU27" s="384"/>
      <c r="PWV27" s="384"/>
      <c r="PWW27" s="384"/>
      <c r="PWX27" s="384"/>
      <c r="PWY27" s="384"/>
      <c r="PWZ27" s="384"/>
      <c r="PXA27" s="384"/>
      <c r="PXB27" s="384"/>
      <c r="PXC27" s="384"/>
      <c r="PXD27" s="384"/>
      <c r="PXE27" s="384"/>
      <c r="PXF27" s="384"/>
      <c r="PXG27" s="384"/>
      <c r="PXH27" s="384"/>
      <c r="PXI27" s="384"/>
      <c r="PXJ27" s="384"/>
      <c r="PXK27" s="384"/>
      <c r="PXL27" s="384"/>
      <c r="PXM27" s="384"/>
      <c r="PXN27" s="384"/>
      <c r="PXO27" s="384"/>
      <c r="PXP27" s="384"/>
      <c r="PXQ27" s="384"/>
      <c r="PXR27" s="384"/>
      <c r="PXS27" s="384"/>
      <c r="PXT27" s="384"/>
      <c r="PXU27" s="384"/>
      <c r="PXV27" s="384"/>
      <c r="PXW27" s="384"/>
      <c r="PXX27" s="384"/>
      <c r="PXY27" s="384"/>
      <c r="PXZ27" s="384"/>
      <c r="PYA27" s="384"/>
      <c r="PYB27" s="384"/>
      <c r="PYC27" s="384"/>
      <c r="PYD27" s="384"/>
      <c r="PYE27" s="384"/>
      <c r="PYF27" s="384"/>
      <c r="PYG27" s="384"/>
      <c r="PYH27" s="384"/>
      <c r="PYI27" s="384"/>
      <c r="PYJ27" s="384"/>
      <c r="PYK27" s="384"/>
      <c r="PYL27" s="384"/>
      <c r="PYM27" s="384"/>
      <c r="PYN27" s="384"/>
      <c r="PYO27" s="384"/>
      <c r="PYP27" s="384"/>
      <c r="PYQ27" s="384"/>
      <c r="PYR27" s="384"/>
      <c r="PYS27" s="384"/>
      <c r="PYT27" s="384"/>
      <c r="PYU27" s="384"/>
      <c r="PYV27" s="384"/>
      <c r="PYW27" s="384"/>
      <c r="PYX27" s="384"/>
      <c r="PYY27" s="384"/>
      <c r="PYZ27" s="384"/>
      <c r="PZA27" s="384"/>
      <c r="PZB27" s="384"/>
      <c r="PZC27" s="384"/>
      <c r="PZD27" s="384"/>
      <c r="PZE27" s="384"/>
      <c r="PZF27" s="384"/>
      <c r="PZG27" s="384"/>
      <c r="PZH27" s="384"/>
      <c r="PZI27" s="384"/>
      <c r="PZJ27" s="384"/>
      <c r="PZK27" s="384"/>
      <c r="PZL27" s="384"/>
      <c r="PZM27" s="384"/>
      <c r="PZN27" s="384"/>
      <c r="PZO27" s="384"/>
      <c r="PZP27" s="384"/>
      <c r="PZQ27" s="384"/>
      <c r="PZR27" s="384"/>
      <c r="PZS27" s="384"/>
      <c r="PZT27" s="384"/>
      <c r="PZU27" s="384"/>
      <c r="PZV27" s="384"/>
      <c r="PZW27" s="384"/>
      <c r="PZX27" s="384"/>
      <c r="PZY27" s="384"/>
      <c r="PZZ27" s="384"/>
      <c r="QAA27" s="384"/>
      <c r="QAB27" s="384"/>
      <c r="QAC27" s="384"/>
      <c r="QAD27" s="384"/>
      <c r="QAE27" s="384"/>
      <c r="QAF27" s="384"/>
      <c r="QAG27" s="384"/>
      <c r="QAH27" s="384"/>
      <c r="QAI27" s="384"/>
      <c r="QAJ27" s="384"/>
      <c r="QAK27" s="384"/>
      <c r="QAL27" s="384"/>
      <c r="QAM27" s="384"/>
      <c r="QAN27" s="384"/>
      <c r="QAO27" s="384"/>
      <c r="QAP27" s="384"/>
      <c r="QAQ27" s="384"/>
      <c r="QAR27" s="384"/>
      <c r="QAS27" s="384"/>
      <c r="QAT27" s="384"/>
      <c r="QAU27" s="384"/>
      <c r="QAV27" s="384"/>
      <c r="QAW27" s="384"/>
      <c r="QAX27" s="384"/>
      <c r="QAY27" s="384"/>
      <c r="QAZ27" s="384"/>
      <c r="QBA27" s="384"/>
      <c r="QBB27" s="384"/>
      <c r="QBC27" s="384"/>
      <c r="QBD27" s="384"/>
      <c r="QBE27" s="384"/>
      <c r="QBF27" s="384"/>
      <c r="QBG27" s="384"/>
      <c r="QBH27" s="384"/>
      <c r="QBI27" s="384"/>
      <c r="QBJ27" s="384"/>
      <c r="QBK27" s="384"/>
      <c r="QBL27" s="384"/>
      <c r="QBM27" s="384"/>
      <c r="QBN27" s="384"/>
      <c r="QBO27" s="384"/>
      <c r="QBP27" s="384"/>
      <c r="QBQ27" s="384"/>
      <c r="QBR27" s="384"/>
      <c r="QBS27" s="384"/>
      <c r="QBT27" s="384"/>
      <c r="QBU27" s="384"/>
      <c r="QBV27" s="384"/>
      <c r="QBW27" s="384"/>
      <c r="QBX27" s="384"/>
      <c r="QBY27" s="384"/>
      <c r="QBZ27" s="384"/>
      <c r="QCA27" s="384"/>
      <c r="QCB27" s="384"/>
      <c r="QCC27" s="384"/>
      <c r="QCD27" s="384"/>
      <c r="QCE27" s="384"/>
      <c r="QCF27" s="384"/>
      <c r="QCG27" s="384"/>
      <c r="QCH27" s="384"/>
      <c r="QCI27" s="384"/>
      <c r="QCJ27" s="384"/>
      <c r="QCK27" s="384"/>
      <c r="QCL27" s="384"/>
      <c r="QCM27" s="384"/>
      <c r="QCN27" s="384"/>
      <c r="QCO27" s="384"/>
      <c r="QCP27" s="384"/>
      <c r="QCQ27" s="384"/>
      <c r="QCR27" s="384"/>
      <c r="QCS27" s="384"/>
      <c r="QCT27" s="384"/>
      <c r="QCU27" s="384"/>
      <c r="QCV27" s="384"/>
      <c r="QCW27" s="384"/>
      <c r="QCX27" s="384"/>
      <c r="QCY27" s="384"/>
      <c r="QCZ27" s="384"/>
      <c r="QDA27" s="384"/>
      <c r="QDB27" s="384"/>
      <c r="QDC27" s="384"/>
      <c r="QDD27" s="384"/>
      <c r="QDE27" s="384"/>
      <c r="QDF27" s="384"/>
      <c r="QDG27" s="384"/>
      <c r="QDH27" s="384"/>
      <c r="QDI27" s="384"/>
      <c r="QDJ27" s="384"/>
      <c r="QDK27" s="384"/>
      <c r="QDL27" s="384"/>
      <c r="QDM27" s="384"/>
      <c r="QDN27" s="384"/>
      <c r="QDO27" s="384"/>
      <c r="QDP27" s="384"/>
      <c r="QDQ27" s="384"/>
      <c r="QDR27" s="384"/>
      <c r="QDS27" s="384"/>
      <c r="QDT27" s="384"/>
      <c r="QDU27" s="384"/>
      <c r="QDV27" s="384"/>
      <c r="QDW27" s="384"/>
      <c r="QDX27" s="384"/>
      <c r="QDY27" s="384"/>
      <c r="QDZ27" s="384"/>
      <c r="QEA27" s="384"/>
      <c r="QEB27" s="384"/>
      <c r="QEC27" s="384"/>
      <c r="QED27" s="384"/>
      <c r="QEE27" s="384"/>
      <c r="QEF27" s="384"/>
      <c r="QEG27" s="384"/>
      <c r="QEH27" s="384"/>
      <c r="QEI27" s="384"/>
      <c r="QEJ27" s="384"/>
      <c r="QEK27" s="384"/>
      <c r="QEL27" s="384"/>
      <c r="QEM27" s="384"/>
      <c r="QEN27" s="384"/>
      <c r="QEO27" s="384"/>
      <c r="QEP27" s="384"/>
      <c r="QEQ27" s="384"/>
      <c r="QER27" s="384"/>
      <c r="QES27" s="384"/>
      <c r="QET27" s="384"/>
      <c r="QEU27" s="384"/>
      <c r="QEV27" s="384"/>
      <c r="QEW27" s="384"/>
      <c r="QEX27" s="384"/>
      <c r="QEY27" s="384"/>
      <c r="QEZ27" s="384"/>
      <c r="QFA27" s="384"/>
      <c r="QFB27" s="384"/>
      <c r="QFC27" s="384"/>
      <c r="QFD27" s="384"/>
      <c r="QFE27" s="384"/>
      <c r="QFF27" s="384"/>
      <c r="QFG27" s="384"/>
      <c r="QFH27" s="384"/>
      <c r="QFI27" s="384"/>
      <c r="QFJ27" s="384"/>
      <c r="QFK27" s="384"/>
      <c r="QFL27" s="384"/>
      <c r="QFM27" s="384"/>
      <c r="QFN27" s="384"/>
      <c r="QFO27" s="384"/>
      <c r="QFP27" s="384"/>
      <c r="QFQ27" s="384"/>
      <c r="QFR27" s="384"/>
      <c r="QFS27" s="384"/>
      <c r="QFT27" s="384"/>
      <c r="QFU27" s="384"/>
      <c r="QFV27" s="384"/>
      <c r="QFW27" s="384"/>
      <c r="QFX27" s="384"/>
      <c r="QFY27" s="384"/>
      <c r="QFZ27" s="384"/>
      <c r="QGA27" s="384"/>
      <c r="QGB27" s="384"/>
      <c r="QGC27" s="384"/>
      <c r="QGD27" s="384"/>
      <c r="QGE27" s="384"/>
      <c r="QGF27" s="384"/>
      <c r="QGG27" s="384"/>
      <c r="QGH27" s="384"/>
      <c r="QGI27" s="384"/>
      <c r="QGJ27" s="384"/>
      <c r="QGK27" s="384"/>
      <c r="QGL27" s="384"/>
      <c r="QGM27" s="384"/>
      <c r="QGN27" s="384"/>
      <c r="QGO27" s="384"/>
      <c r="QGP27" s="384"/>
      <c r="QGQ27" s="384"/>
      <c r="QGR27" s="384"/>
      <c r="QGS27" s="384"/>
      <c r="QGT27" s="384"/>
      <c r="QGU27" s="384"/>
      <c r="QGV27" s="384"/>
      <c r="QGW27" s="384"/>
      <c r="QGX27" s="384"/>
      <c r="QGY27" s="384"/>
      <c r="QGZ27" s="384"/>
      <c r="QHA27" s="384"/>
      <c r="QHB27" s="384"/>
      <c r="QHC27" s="384"/>
      <c r="QHD27" s="384"/>
      <c r="QHE27" s="384"/>
      <c r="QHF27" s="384"/>
      <c r="QHG27" s="384"/>
      <c r="QHH27" s="384"/>
      <c r="QHI27" s="384"/>
      <c r="QHJ27" s="384"/>
      <c r="QHK27" s="384"/>
      <c r="QHL27" s="384"/>
      <c r="QHM27" s="384"/>
      <c r="QHN27" s="384"/>
      <c r="QHO27" s="384"/>
      <c r="QHP27" s="384"/>
      <c r="QHQ27" s="384"/>
      <c r="QHR27" s="384"/>
      <c r="QHS27" s="384"/>
      <c r="QHT27" s="384"/>
      <c r="QHU27" s="384"/>
      <c r="QHV27" s="384"/>
      <c r="QHW27" s="384"/>
      <c r="QHX27" s="384"/>
      <c r="QHY27" s="384"/>
      <c r="QHZ27" s="384"/>
      <c r="QIA27" s="384"/>
      <c r="QIB27" s="384"/>
      <c r="QIC27" s="384"/>
      <c r="QID27" s="384"/>
      <c r="QIE27" s="384"/>
      <c r="QIF27" s="384"/>
      <c r="QIG27" s="384"/>
      <c r="QIH27" s="384"/>
      <c r="QII27" s="384"/>
      <c r="QIJ27" s="384"/>
      <c r="QIK27" s="384"/>
      <c r="QIL27" s="384"/>
      <c r="QIM27" s="384"/>
      <c r="QIN27" s="384"/>
      <c r="QIO27" s="384"/>
      <c r="QIP27" s="384"/>
      <c r="QIQ27" s="384"/>
      <c r="QIR27" s="384"/>
      <c r="QIS27" s="384"/>
      <c r="QIT27" s="384"/>
      <c r="QIU27" s="384"/>
      <c r="QIV27" s="384"/>
      <c r="QIW27" s="384"/>
      <c r="QIX27" s="384"/>
      <c r="QIY27" s="384"/>
      <c r="QIZ27" s="384"/>
      <c r="QJA27" s="384"/>
      <c r="QJB27" s="384"/>
      <c r="QJC27" s="384"/>
      <c r="QJD27" s="384"/>
      <c r="QJE27" s="384"/>
      <c r="QJF27" s="384"/>
      <c r="QJG27" s="384"/>
      <c r="QJH27" s="384"/>
      <c r="QJI27" s="384"/>
      <c r="QJJ27" s="384"/>
      <c r="QJK27" s="384"/>
      <c r="QJL27" s="384"/>
      <c r="QJM27" s="384"/>
      <c r="QJN27" s="384"/>
      <c r="QJO27" s="384"/>
      <c r="QJP27" s="384"/>
      <c r="QJQ27" s="384"/>
      <c r="QJR27" s="384"/>
      <c r="QJS27" s="384"/>
      <c r="QJT27" s="384"/>
      <c r="QJU27" s="384"/>
      <c r="QJV27" s="384"/>
      <c r="QJW27" s="384"/>
      <c r="QJX27" s="384"/>
      <c r="QJY27" s="384"/>
      <c r="QJZ27" s="384"/>
      <c r="QKA27" s="384"/>
      <c r="QKB27" s="384"/>
      <c r="QKC27" s="384"/>
      <c r="QKD27" s="384"/>
      <c r="QKE27" s="384"/>
      <c r="QKF27" s="384"/>
      <c r="QKG27" s="384"/>
      <c r="QKH27" s="384"/>
      <c r="QKI27" s="384"/>
      <c r="QKJ27" s="384"/>
      <c r="QKK27" s="384"/>
      <c r="QKL27" s="384"/>
      <c r="QKM27" s="384"/>
      <c r="QKN27" s="384"/>
      <c r="QKO27" s="384"/>
      <c r="QKP27" s="384"/>
      <c r="QKQ27" s="384"/>
      <c r="QKR27" s="384"/>
      <c r="QKS27" s="384"/>
      <c r="QKT27" s="384"/>
      <c r="QKU27" s="384"/>
      <c r="QKV27" s="384"/>
      <c r="QKW27" s="384"/>
      <c r="QKX27" s="384"/>
      <c r="QKY27" s="384"/>
      <c r="QKZ27" s="384"/>
      <c r="QLA27" s="384"/>
      <c r="QLB27" s="384"/>
      <c r="QLC27" s="384"/>
      <c r="QLD27" s="384"/>
      <c r="QLE27" s="384"/>
      <c r="QLF27" s="384"/>
      <c r="QLG27" s="384"/>
      <c r="QLH27" s="384"/>
      <c r="QLI27" s="384"/>
      <c r="QLJ27" s="384"/>
      <c r="QLK27" s="384"/>
      <c r="QLL27" s="384"/>
      <c r="QLM27" s="384"/>
      <c r="QLN27" s="384"/>
      <c r="QLO27" s="384"/>
      <c r="QLP27" s="384"/>
      <c r="QLQ27" s="384"/>
      <c r="QLR27" s="384"/>
      <c r="QLS27" s="384"/>
      <c r="QLT27" s="384"/>
      <c r="QLU27" s="384"/>
      <c r="QLV27" s="384"/>
      <c r="QLW27" s="384"/>
      <c r="QLX27" s="384"/>
      <c r="QLY27" s="384"/>
      <c r="QLZ27" s="384"/>
      <c r="QMA27" s="384"/>
      <c r="QMB27" s="384"/>
      <c r="QMC27" s="384"/>
      <c r="QMD27" s="384"/>
      <c r="QME27" s="384"/>
      <c r="QMF27" s="384"/>
      <c r="QMG27" s="384"/>
      <c r="QMH27" s="384"/>
      <c r="QMI27" s="384"/>
      <c r="QMJ27" s="384"/>
      <c r="QMK27" s="384"/>
      <c r="QML27" s="384"/>
      <c r="QMM27" s="384"/>
      <c r="QMN27" s="384"/>
      <c r="QMO27" s="384"/>
      <c r="QMP27" s="384"/>
      <c r="QMQ27" s="384"/>
      <c r="QMR27" s="384"/>
      <c r="QMS27" s="384"/>
      <c r="QMT27" s="384"/>
      <c r="QMU27" s="384"/>
      <c r="QMV27" s="384"/>
      <c r="QMW27" s="384"/>
      <c r="QMX27" s="384"/>
      <c r="QMY27" s="384"/>
      <c r="QMZ27" s="384"/>
      <c r="QNA27" s="384"/>
      <c r="QNB27" s="384"/>
      <c r="QNC27" s="384"/>
      <c r="QND27" s="384"/>
      <c r="QNE27" s="384"/>
      <c r="QNF27" s="384"/>
      <c r="QNG27" s="384"/>
      <c r="QNH27" s="384"/>
      <c r="QNI27" s="384"/>
      <c r="QNJ27" s="384"/>
      <c r="QNK27" s="384"/>
      <c r="QNL27" s="384"/>
      <c r="QNM27" s="384"/>
      <c r="QNN27" s="384"/>
      <c r="QNO27" s="384"/>
      <c r="QNP27" s="384"/>
      <c r="QNQ27" s="384"/>
      <c r="QNR27" s="384"/>
      <c r="QNS27" s="384"/>
      <c r="QNT27" s="384"/>
      <c r="QNU27" s="384"/>
      <c r="QNV27" s="384"/>
      <c r="QNW27" s="384"/>
      <c r="QNX27" s="384"/>
      <c r="QNY27" s="384"/>
      <c r="QNZ27" s="384"/>
      <c r="QOA27" s="384"/>
      <c r="QOB27" s="384"/>
      <c r="QOC27" s="384"/>
      <c r="QOD27" s="384"/>
      <c r="QOE27" s="384"/>
      <c r="QOF27" s="384"/>
      <c r="QOG27" s="384"/>
      <c r="QOH27" s="384"/>
      <c r="QOI27" s="384"/>
      <c r="QOJ27" s="384"/>
      <c r="QOK27" s="384"/>
      <c r="QOL27" s="384"/>
      <c r="QOM27" s="384"/>
      <c r="QON27" s="384"/>
      <c r="QOO27" s="384"/>
      <c r="QOP27" s="384"/>
      <c r="QOQ27" s="384"/>
      <c r="QOR27" s="384"/>
      <c r="QOS27" s="384"/>
      <c r="QOT27" s="384"/>
      <c r="QOU27" s="384"/>
      <c r="QOV27" s="384"/>
      <c r="QOW27" s="384"/>
      <c r="QOX27" s="384"/>
      <c r="QOY27" s="384"/>
      <c r="QOZ27" s="384"/>
      <c r="QPA27" s="384"/>
      <c r="QPB27" s="384"/>
      <c r="QPC27" s="384"/>
      <c r="QPD27" s="384"/>
      <c r="QPE27" s="384"/>
      <c r="QPF27" s="384"/>
      <c r="QPG27" s="384"/>
      <c r="QPH27" s="384"/>
      <c r="QPI27" s="384"/>
      <c r="QPJ27" s="384"/>
      <c r="QPK27" s="384"/>
      <c r="QPL27" s="384"/>
      <c r="QPM27" s="384"/>
      <c r="QPN27" s="384"/>
      <c r="QPO27" s="384"/>
      <c r="QPP27" s="384"/>
      <c r="QPQ27" s="384"/>
      <c r="QPR27" s="384"/>
      <c r="QPS27" s="384"/>
      <c r="QPT27" s="384"/>
      <c r="QPU27" s="384"/>
      <c r="QPV27" s="384"/>
      <c r="QPW27" s="384"/>
      <c r="QPX27" s="384"/>
      <c r="QPY27" s="384"/>
      <c r="QPZ27" s="384"/>
      <c r="QQA27" s="384"/>
      <c r="QQB27" s="384"/>
      <c r="QQC27" s="384"/>
      <c r="QQD27" s="384"/>
      <c r="QQE27" s="384"/>
      <c r="QQF27" s="384"/>
      <c r="QQG27" s="384"/>
      <c r="QQH27" s="384"/>
      <c r="QQI27" s="384"/>
      <c r="QQJ27" s="384"/>
      <c r="QQK27" s="384"/>
      <c r="QQL27" s="384"/>
      <c r="QQM27" s="384"/>
      <c r="QQN27" s="384"/>
      <c r="QQO27" s="384"/>
      <c r="QQP27" s="384"/>
      <c r="QQQ27" s="384"/>
      <c r="QQR27" s="384"/>
      <c r="QQS27" s="384"/>
      <c r="QQT27" s="384"/>
      <c r="QQU27" s="384"/>
      <c r="QQV27" s="384"/>
      <c r="QQW27" s="384"/>
      <c r="QQX27" s="384"/>
      <c r="QQY27" s="384"/>
      <c r="QQZ27" s="384"/>
      <c r="QRA27" s="384"/>
      <c r="QRB27" s="384"/>
      <c r="QRC27" s="384"/>
      <c r="QRD27" s="384"/>
      <c r="QRE27" s="384"/>
      <c r="QRF27" s="384"/>
      <c r="QRG27" s="384"/>
      <c r="QRH27" s="384"/>
      <c r="QRI27" s="384"/>
      <c r="QRJ27" s="384"/>
      <c r="QRK27" s="384"/>
      <c r="QRL27" s="384"/>
      <c r="QRM27" s="384"/>
      <c r="QRN27" s="384"/>
      <c r="QRO27" s="384"/>
      <c r="QRP27" s="384"/>
      <c r="QRQ27" s="384"/>
      <c r="QRR27" s="384"/>
      <c r="QRS27" s="384"/>
      <c r="QRT27" s="384"/>
      <c r="QRU27" s="384"/>
      <c r="QRV27" s="384"/>
      <c r="QRW27" s="384"/>
      <c r="QRX27" s="384"/>
      <c r="QRY27" s="384"/>
      <c r="QRZ27" s="384"/>
      <c r="QSA27" s="384"/>
      <c r="QSB27" s="384"/>
      <c r="QSC27" s="384"/>
      <c r="QSD27" s="384"/>
      <c r="QSE27" s="384"/>
      <c r="QSF27" s="384"/>
      <c r="QSG27" s="384"/>
      <c r="QSH27" s="384"/>
      <c r="QSI27" s="384"/>
      <c r="QSJ27" s="384"/>
      <c r="QSK27" s="384"/>
      <c r="QSL27" s="384"/>
      <c r="QSM27" s="384"/>
      <c r="QSN27" s="384"/>
      <c r="QSO27" s="384"/>
      <c r="QSP27" s="384"/>
      <c r="QSQ27" s="384"/>
      <c r="QSR27" s="384"/>
      <c r="QSS27" s="384"/>
      <c r="QST27" s="384"/>
      <c r="QSU27" s="384"/>
      <c r="QSV27" s="384"/>
      <c r="QSW27" s="384"/>
      <c r="QSX27" s="384"/>
      <c r="QSY27" s="384"/>
      <c r="QSZ27" s="384"/>
      <c r="QTA27" s="384"/>
      <c r="QTB27" s="384"/>
      <c r="QTC27" s="384"/>
      <c r="QTD27" s="384"/>
      <c r="QTE27" s="384"/>
      <c r="QTF27" s="384"/>
      <c r="QTG27" s="384"/>
      <c r="QTH27" s="384"/>
      <c r="QTI27" s="384"/>
      <c r="QTJ27" s="384"/>
      <c r="QTK27" s="384"/>
      <c r="QTL27" s="384"/>
      <c r="QTM27" s="384"/>
      <c r="QTN27" s="384"/>
      <c r="QTO27" s="384"/>
      <c r="QTP27" s="384"/>
      <c r="QTQ27" s="384"/>
      <c r="QTR27" s="384"/>
      <c r="QTS27" s="384"/>
      <c r="QTT27" s="384"/>
      <c r="QTU27" s="384"/>
      <c r="QTV27" s="384"/>
      <c r="QTW27" s="384"/>
      <c r="QTX27" s="384"/>
      <c r="QTY27" s="384"/>
      <c r="QTZ27" s="384"/>
      <c r="QUA27" s="384"/>
      <c r="QUB27" s="384"/>
      <c r="QUC27" s="384"/>
      <c r="QUD27" s="384"/>
      <c r="QUE27" s="384"/>
      <c r="QUF27" s="384"/>
      <c r="QUG27" s="384"/>
      <c r="QUH27" s="384"/>
      <c r="QUI27" s="384"/>
      <c r="QUJ27" s="384"/>
      <c r="QUK27" s="384"/>
      <c r="QUL27" s="384"/>
      <c r="QUM27" s="384"/>
      <c r="QUN27" s="384"/>
      <c r="QUO27" s="384"/>
      <c r="QUP27" s="384"/>
      <c r="QUQ27" s="384"/>
      <c r="QUR27" s="384"/>
      <c r="QUS27" s="384"/>
      <c r="QUT27" s="384"/>
      <c r="QUU27" s="384"/>
      <c r="QUV27" s="384"/>
      <c r="QUW27" s="384"/>
      <c r="QUX27" s="384"/>
      <c r="QUY27" s="384"/>
      <c r="QUZ27" s="384"/>
      <c r="QVA27" s="384"/>
      <c r="QVB27" s="384"/>
      <c r="QVC27" s="384"/>
      <c r="QVD27" s="384"/>
      <c r="QVE27" s="384"/>
      <c r="QVF27" s="384"/>
      <c r="QVG27" s="384"/>
      <c r="QVH27" s="384"/>
      <c r="QVI27" s="384"/>
      <c r="QVJ27" s="384"/>
      <c r="QVK27" s="384"/>
      <c r="QVL27" s="384"/>
      <c r="QVM27" s="384"/>
      <c r="QVN27" s="384"/>
      <c r="QVO27" s="384"/>
      <c r="QVP27" s="384"/>
      <c r="QVQ27" s="384"/>
      <c r="QVR27" s="384"/>
      <c r="QVS27" s="384"/>
      <c r="QVT27" s="384"/>
      <c r="QVU27" s="384"/>
      <c r="QVV27" s="384"/>
      <c r="QVW27" s="384"/>
      <c r="QVX27" s="384"/>
      <c r="QVY27" s="384"/>
      <c r="QVZ27" s="384"/>
      <c r="QWA27" s="384"/>
      <c r="QWB27" s="384"/>
      <c r="QWC27" s="384"/>
      <c r="QWD27" s="384"/>
      <c r="QWE27" s="384"/>
      <c r="QWF27" s="384"/>
      <c r="QWG27" s="384"/>
      <c r="QWH27" s="384"/>
      <c r="QWI27" s="384"/>
      <c r="QWJ27" s="384"/>
      <c r="QWK27" s="384"/>
      <c r="QWL27" s="384"/>
      <c r="QWM27" s="384"/>
      <c r="QWN27" s="384"/>
      <c r="QWO27" s="384"/>
      <c r="QWP27" s="384"/>
      <c r="QWQ27" s="384"/>
      <c r="QWR27" s="384"/>
      <c r="QWS27" s="384"/>
      <c r="QWT27" s="384"/>
      <c r="QWU27" s="384"/>
      <c r="QWV27" s="384"/>
      <c r="QWW27" s="384"/>
      <c r="QWX27" s="384"/>
      <c r="QWY27" s="384"/>
      <c r="QWZ27" s="384"/>
      <c r="QXA27" s="384"/>
      <c r="QXB27" s="384"/>
      <c r="QXC27" s="384"/>
      <c r="QXD27" s="384"/>
      <c r="QXE27" s="384"/>
      <c r="QXF27" s="384"/>
      <c r="QXG27" s="384"/>
      <c r="QXH27" s="384"/>
      <c r="QXI27" s="384"/>
      <c r="QXJ27" s="384"/>
      <c r="QXK27" s="384"/>
      <c r="QXL27" s="384"/>
      <c r="QXM27" s="384"/>
      <c r="QXN27" s="384"/>
      <c r="QXO27" s="384"/>
      <c r="QXP27" s="384"/>
      <c r="QXQ27" s="384"/>
      <c r="QXR27" s="384"/>
      <c r="QXS27" s="384"/>
      <c r="QXT27" s="384"/>
      <c r="QXU27" s="384"/>
      <c r="QXV27" s="384"/>
      <c r="QXW27" s="384"/>
      <c r="QXX27" s="384"/>
      <c r="QXY27" s="384"/>
      <c r="QXZ27" s="384"/>
      <c r="QYA27" s="384"/>
      <c r="QYB27" s="384"/>
      <c r="QYC27" s="384"/>
      <c r="QYD27" s="384"/>
      <c r="QYE27" s="384"/>
      <c r="QYF27" s="384"/>
      <c r="QYG27" s="384"/>
      <c r="QYH27" s="384"/>
      <c r="QYI27" s="384"/>
      <c r="QYJ27" s="384"/>
      <c r="QYK27" s="384"/>
      <c r="QYL27" s="384"/>
      <c r="QYM27" s="384"/>
      <c r="QYN27" s="384"/>
      <c r="QYO27" s="384"/>
      <c r="QYP27" s="384"/>
      <c r="QYQ27" s="384"/>
      <c r="QYR27" s="384"/>
      <c r="QYS27" s="384"/>
      <c r="QYT27" s="384"/>
      <c r="QYU27" s="384"/>
      <c r="QYV27" s="384"/>
      <c r="QYW27" s="384"/>
      <c r="QYX27" s="384"/>
      <c r="QYY27" s="384"/>
      <c r="QYZ27" s="384"/>
      <c r="QZA27" s="384"/>
      <c r="QZB27" s="384"/>
      <c r="QZC27" s="384"/>
      <c r="QZD27" s="384"/>
      <c r="QZE27" s="384"/>
      <c r="QZF27" s="384"/>
      <c r="QZG27" s="384"/>
      <c r="QZH27" s="384"/>
      <c r="QZI27" s="384"/>
      <c r="QZJ27" s="384"/>
      <c r="QZK27" s="384"/>
      <c r="QZL27" s="384"/>
      <c r="QZM27" s="384"/>
      <c r="QZN27" s="384"/>
      <c r="QZO27" s="384"/>
      <c r="QZP27" s="384"/>
      <c r="QZQ27" s="384"/>
      <c r="QZR27" s="384"/>
      <c r="QZS27" s="384"/>
      <c r="QZT27" s="384"/>
      <c r="QZU27" s="384"/>
      <c r="QZV27" s="384"/>
      <c r="QZW27" s="384"/>
      <c r="QZX27" s="384"/>
      <c r="QZY27" s="384"/>
      <c r="QZZ27" s="384"/>
      <c r="RAA27" s="384"/>
      <c r="RAB27" s="384"/>
      <c r="RAC27" s="384"/>
      <c r="RAD27" s="384"/>
      <c r="RAE27" s="384"/>
      <c r="RAF27" s="384"/>
      <c r="RAG27" s="384"/>
      <c r="RAH27" s="384"/>
      <c r="RAI27" s="384"/>
      <c r="RAJ27" s="384"/>
      <c r="RAK27" s="384"/>
      <c r="RAL27" s="384"/>
      <c r="RAM27" s="384"/>
      <c r="RAN27" s="384"/>
      <c r="RAO27" s="384"/>
      <c r="RAP27" s="384"/>
      <c r="RAQ27" s="384"/>
      <c r="RAR27" s="384"/>
      <c r="RAS27" s="384"/>
      <c r="RAT27" s="384"/>
      <c r="RAU27" s="384"/>
      <c r="RAV27" s="384"/>
      <c r="RAW27" s="384"/>
      <c r="RAX27" s="384"/>
      <c r="RAY27" s="384"/>
      <c r="RAZ27" s="384"/>
      <c r="RBA27" s="384"/>
      <c r="RBB27" s="384"/>
      <c r="RBC27" s="384"/>
      <c r="RBD27" s="384"/>
      <c r="RBE27" s="384"/>
      <c r="RBF27" s="384"/>
      <c r="RBG27" s="384"/>
      <c r="RBH27" s="384"/>
      <c r="RBI27" s="384"/>
      <c r="RBJ27" s="384"/>
      <c r="RBK27" s="384"/>
      <c r="RBL27" s="384"/>
      <c r="RBM27" s="384"/>
      <c r="RBN27" s="384"/>
      <c r="RBO27" s="384"/>
      <c r="RBP27" s="384"/>
      <c r="RBQ27" s="384"/>
      <c r="RBR27" s="384"/>
      <c r="RBS27" s="384"/>
      <c r="RBT27" s="384"/>
      <c r="RBU27" s="384"/>
      <c r="RBV27" s="384"/>
      <c r="RBW27" s="384"/>
      <c r="RBX27" s="384"/>
      <c r="RBY27" s="384"/>
      <c r="RBZ27" s="384"/>
      <c r="RCA27" s="384"/>
      <c r="RCB27" s="384"/>
      <c r="RCC27" s="384"/>
      <c r="RCD27" s="384"/>
      <c r="RCE27" s="384"/>
      <c r="RCF27" s="384"/>
      <c r="RCG27" s="384"/>
      <c r="RCH27" s="384"/>
      <c r="RCI27" s="384"/>
      <c r="RCJ27" s="384"/>
      <c r="RCK27" s="384"/>
      <c r="RCL27" s="384"/>
      <c r="RCM27" s="384"/>
      <c r="RCN27" s="384"/>
      <c r="RCO27" s="384"/>
      <c r="RCP27" s="384"/>
      <c r="RCQ27" s="384"/>
      <c r="RCR27" s="384"/>
      <c r="RCS27" s="384"/>
      <c r="RCT27" s="384"/>
      <c r="RCU27" s="384"/>
      <c r="RCV27" s="384"/>
      <c r="RCW27" s="384"/>
      <c r="RCX27" s="384"/>
      <c r="RCY27" s="384"/>
      <c r="RCZ27" s="384"/>
      <c r="RDA27" s="384"/>
      <c r="RDB27" s="384"/>
      <c r="RDC27" s="384"/>
      <c r="RDD27" s="384"/>
      <c r="RDE27" s="384"/>
      <c r="RDF27" s="384"/>
      <c r="RDG27" s="384"/>
      <c r="RDH27" s="384"/>
      <c r="RDI27" s="384"/>
      <c r="RDJ27" s="384"/>
      <c r="RDK27" s="384"/>
      <c r="RDL27" s="384"/>
      <c r="RDM27" s="384"/>
      <c r="RDN27" s="384"/>
      <c r="RDO27" s="384"/>
      <c r="RDP27" s="384"/>
      <c r="RDQ27" s="384"/>
      <c r="RDR27" s="384"/>
      <c r="RDS27" s="384"/>
      <c r="RDT27" s="384"/>
      <c r="RDU27" s="384"/>
      <c r="RDV27" s="384"/>
      <c r="RDW27" s="384"/>
      <c r="RDX27" s="384"/>
      <c r="RDY27" s="384"/>
      <c r="RDZ27" s="384"/>
      <c r="REA27" s="384"/>
      <c r="REB27" s="384"/>
      <c r="REC27" s="384"/>
      <c r="RED27" s="384"/>
      <c r="REE27" s="384"/>
      <c r="REF27" s="384"/>
      <c r="REG27" s="384"/>
      <c r="REH27" s="384"/>
      <c r="REI27" s="384"/>
      <c r="REJ27" s="384"/>
      <c r="REK27" s="384"/>
      <c r="REL27" s="384"/>
      <c r="REM27" s="384"/>
      <c r="REN27" s="384"/>
      <c r="REO27" s="384"/>
      <c r="REP27" s="384"/>
      <c r="REQ27" s="384"/>
      <c r="RER27" s="384"/>
      <c r="RES27" s="384"/>
      <c r="RET27" s="384"/>
      <c r="REU27" s="384"/>
      <c r="REV27" s="384"/>
      <c r="REW27" s="384"/>
      <c r="REX27" s="384"/>
      <c r="REY27" s="384"/>
      <c r="REZ27" s="384"/>
      <c r="RFA27" s="384"/>
      <c r="RFB27" s="384"/>
      <c r="RFC27" s="384"/>
      <c r="RFD27" s="384"/>
      <c r="RFE27" s="384"/>
      <c r="RFF27" s="384"/>
      <c r="RFG27" s="384"/>
      <c r="RFH27" s="384"/>
      <c r="RFI27" s="384"/>
      <c r="RFJ27" s="384"/>
      <c r="RFK27" s="384"/>
      <c r="RFL27" s="384"/>
      <c r="RFM27" s="384"/>
      <c r="RFN27" s="384"/>
      <c r="RFO27" s="384"/>
      <c r="RFP27" s="384"/>
      <c r="RFQ27" s="384"/>
      <c r="RFR27" s="384"/>
      <c r="RFS27" s="384"/>
      <c r="RFT27" s="384"/>
      <c r="RFU27" s="384"/>
      <c r="RFV27" s="384"/>
      <c r="RFW27" s="384"/>
      <c r="RFX27" s="384"/>
      <c r="RFY27" s="384"/>
      <c r="RFZ27" s="384"/>
      <c r="RGA27" s="384"/>
      <c r="RGB27" s="384"/>
      <c r="RGC27" s="384"/>
      <c r="RGD27" s="384"/>
      <c r="RGE27" s="384"/>
      <c r="RGF27" s="384"/>
      <c r="RGG27" s="384"/>
      <c r="RGH27" s="384"/>
      <c r="RGI27" s="384"/>
      <c r="RGJ27" s="384"/>
      <c r="RGK27" s="384"/>
      <c r="RGL27" s="384"/>
      <c r="RGM27" s="384"/>
      <c r="RGN27" s="384"/>
      <c r="RGO27" s="384"/>
      <c r="RGP27" s="384"/>
      <c r="RGQ27" s="384"/>
      <c r="RGR27" s="384"/>
      <c r="RGS27" s="384"/>
      <c r="RGT27" s="384"/>
      <c r="RGU27" s="384"/>
      <c r="RGV27" s="384"/>
      <c r="RGW27" s="384"/>
      <c r="RGX27" s="384"/>
      <c r="RGY27" s="384"/>
      <c r="RGZ27" s="384"/>
      <c r="RHA27" s="384"/>
      <c r="RHB27" s="384"/>
      <c r="RHC27" s="384"/>
      <c r="RHD27" s="384"/>
      <c r="RHE27" s="384"/>
      <c r="RHF27" s="384"/>
      <c r="RHG27" s="384"/>
      <c r="RHH27" s="384"/>
      <c r="RHI27" s="384"/>
      <c r="RHJ27" s="384"/>
      <c r="RHK27" s="384"/>
      <c r="RHL27" s="384"/>
      <c r="RHM27" s="384"/>
      <c r="RHN27" s="384"/>
      <c r="RHO27" s="384"/>
      <c r="RHP27" s="384"/>
      <c r="RHQ27" s="384"/>
      <c r="RHR27" s="384"/>
      <c r="RHS27" s="384"/>
      <c r="RHT27" s="384"/>
      <c r="RHU27" s="384"/>
      <c r="RHV27" s="384"/>
      <c r="RHW27" s="384"/>
      <c r="RHX27" s="384"/>
      <c r="RHY27" s="384"/>
      <c r="RHZ27" s="384"/>
      <c r="RIA27" s="384"/>
      <c r="RIB27" s="384"/>
      <c r="RIC27" s="384"/>
      <c r="RID27" s="384"/>
      <c r="RIE27" s="384"/>
      <c r="RIF27" s="384"/>
      <c r="RIG27" s="384"/>
      <c r="RIH27" s="384"/>
      <c r="RII27" s="384"/>
      <c r="RIJ27" s="384"/>
      <c r="RIK27" s="384"/>
      <c r="RIL27" s="384"/>
      <c r="RIM27" s="384"/>
      <c r="RIN27" s="384"/>
      <c r="RIO27" s="384"/>
      <c r="RIP27" s="384"/>
      <c r="RIQ27" s="384"/>
      <c r="RIR27" s="384"/>
      <c r="RIS27" s="384"/>
      <c r="RIT27" s="384"/>
      <c r="RIU27" s="384"/>
      <c r="RIV27" s="384"/>
      <c r="RIW27" s="384"/>
      <c r="RIX27" s="384"/>
      <c r="RIY27" s="384"/>
      <c r="RIZ27" s="384"/>
      <c r="RJA27" s="384"/>
      <c r="RJB27" s="384"/>
      <c r="RJC27" s="384"/>
      <c r="RJD27" s="384"/>
      <c r="RJE27" s="384"/>
      <c r="RJF27" s="384"/>
      <c r="RJG27" s="384"/>
      <c r="RJH27" s="384"/>
      <c r="RJI27" s="384"/>
      <c r="RJJ27" s="384"/>
      <c r="RJK27" s="384"/>
      <c r="RJL27" s="384"/>
      <c r="RJM27" s="384"/>
      <c r="RJN27" s="384"/>
      <c r="RJO27" s="384"/>
      <c r="RJP27" s="384"/>
      <c r="RJQ27" s="384"/>
      <c r="RJR27" s="384"/>
      <c r="RJS27" s="384"/>
      <c r="RJT27" s="384"/>
      <c r="RJU27" s="384"/>
      <c r="RJV27" s="384"/>
      <c r="RJW27" s="384"/>
      <c r="RJX27" s="384"/>
      <c r="RJY27" s="384"/>
      <c r="RJZ27" s="384"/>
      <c r="RKA27" s="384"/>
      <c r="RKB27" s="384"/>
      <c r="RKC27" s="384"/>
      <c r="RKD27" s="384"/>
      <c r="RKE27" s="384"/>
      <c r="RKF27" s="384"/>
      <c r="RKG27" s="384"/>
      <c r="RKH27" s="384"/>
      <c r="RKI27" s="384"/>
      <c r="RKJ27" s="384"/>
      <c r="RKK27" s="384"/>
      <c r="RKL27" s="384"/>
      <c r="RKM27" s="384"/>
      <c r="RKN27" s="384"/>
      <c r="RKO27" s="384"/>
      <c r="RKP27" s="384"/>
      <c r="RKQ27" s="384"/>
      <c r="RKR27" s="384"/>
      <c r="RKS27" s="384"/>
      <c r="RKT27" s="384"/>
      <c r="RKU27" s="384"/>
      <c r="RKV27" s="384"/>
      <c r="RKW27" s="384"/>
      <c r="RKX27" s="384"/>
      <c r="RKY27" s="384"/>
      <c r="RKZ27" s="384"/>
      <c r="RLA27" s="384"/>
      <c r="RLB27" s="384"/>
      <c r="RLC27" s="384"/>
      <c r="RLD27" s="384"/>
      <c r="RLE27" s="384"/>
      <c r="RLF27" s="384"/>
      <c r="RLG27" s="384"/>
      <c r="RLH27" s="384"/>
      <c r="RLI27" s="384"/>
      <c r="RLJ27" s="384"/>
      <c r="RLK27" s="384"/>
      <c r="RLL27" s="384"/>
      <c r="RLM27" s="384"/>
      <c r="RLN27" s="384"/>
      <c r="RLO27" s="384"/>
      <c r="RLP27" s="384"/>
      <c r="RLQ27" s="384"/>
      <c r="RLR27" s="384"/>
      <c r="RLS27" s="384"/>
      <c r="RLT27" s="384"/>
      <c r="RLU27" s="384"/>
      <c r="RLV27" s="384"/>
      <c r="RLW27" s="384"/>
      <c r="RLX27" s="384"/>
      <c r="RLY27" s="384"/>
      <c r="RLZ27" s="384"/>
      <c r="RMA27" s="384"/>
      <c r="RMB27" s="384"/>
      <c r="RMC27" s="384"/>
      <c r="RMD27" s="384"/>
      <c r="RME27" s="384"/>
      <c r="RMF27" s="384"/>
      <c r="RMG27" s="384"/>
      <c r="RMH27" s="384"/>
      <c r="RMI27" s="384"/>
      <c r="RMJ27" s="384"/>
      <c r="RMK27" s="384"/>
      <c r="RML27" s="384"/>
      <c r="RMM27" s="384"/>
      <c r="RMN27" s="384"/>
      <c r="RMO27" s="384"/>
      <c r="RMP27" s="384"/>
      <c r="RMQ27" s="384"/>
      <c r="RMR27" s="384"/>
      <c r="RMS27" s="384"/>
      <c r="RMT27" s="384"/>
      <c r="RMU27" s="384"/>
      <c r="RMV27" s="384"/>
      <c r="RMW27" s="384"/>
      <c r="RMX27" s="384"/>
      <c r="RMY27" s="384"/>
      <c r="RMZ27" s="384"/>
      <c r="RNA27" s="384"/>
      <c r="RNB27" s="384"/>
      <c r="RNC27" s="384"/>
      <c r="RND27" s="384"/>
      <c r="RNE27" s="384"/>
      <c r="RNF27" s="384"/>
      <c r="RNG27" s="384"/>
      <c r="RNH27" s="384"/>
      <c r="RNI27" s="384"/>
      <c r="RNJ27" s="384"/>
      <c r="RNK27" s="384"/>
      <c r="RNL27" s="384"/>
      <c r="RNM27" s="384"/>
      <c r="RNN27" s="384"/>
      <c r="RNO27" s="384"/>
      <c r="RNP27" s="384"/>
      <c r="RNQ27" s="384"/>
      <c r="RNR27" s="384"/>
      <c r="RNS27" s="384"/>
      <c r="RNT27" s="384"/>
      <c r="RNU27" s="384"/>
      <c r="RNV27" s="384"/>
      <c r="RNW27" s="384"/>
      <c r="RNX27" s="384"/>
      <c r="RNY27" s="384"/>
      <c r="RNZ27" s="384"/>
      <c r="ROA27" s="384"/>
      <c r="ROB27" s="384"/>
      <c r="ROC27" s="384"/>
      <c r="ROD27" s="384"/>
      <c r="ROE27" s="384"/>
      <c r="ROF27" s="384"/>
      <c r="ROG27" s="384"/>
      <c r="ROH27" s="384"/>
      <c r="ROI27" s="384"/>
      <c r="ROJ27" s="384"/>
      <c r="ROK27" s="384"/>
      <c r="ROL27" s="384"/>
      <c r="ROM27" s="384"/>
      <c r="RON27" s="384"/>
      <c r="ROO27" s="384"/>
      <c r="ROP27" s="384"/>
      <c r="ROQ27" s="384"/>
      <c r="ROR27" s="384"/>
      <c r="ROS27" s="384"/>
      <c r="ROT27" s="384"/>
      <c r="ROU27" s="384"/>
      <c r="ROV27" s="384"/>
      <c r="ROW27" s="384"/>
      <c r="ROX27" s="384"/>
      <c r="ROY27" s="384"/>
      <c r="ROZ27" s="384"/>
      <c r="RPA27" s="384"/>
      <c r="RPB27" s="384"/>
      <c r="RPC27" s="384"/>
      <c r="RPD27" s="384"/>
      <c r="RPE27" s="384"/>
      <c r="RPF27" s="384"/>
      <c r="RPG27" s="384"/>
      <c r="RPH27" s="384"/>
      <c r="RPI27" s="384"/>
      <c r="RPJ27" s="384"/>
      <c r="RPK27" s="384"/>
      <c r="RPL27" s="384"/>
      <c r="RPM27" s="384"/>
      <c r="RPN27" s="384"/>
      <c r="RPO27" s="384"/>
      <c r="RPP27" s="384"/>
      <c r="RPQ27" s="384"/>
      <c r="RPR27" s="384"/>
      <c r="RPS27" s="384"/>
      <c r="RPT27" s="384"/>
      <c r="RPU27" s="384"/>
      <c r="RPV27" s="384"/>
      <c r="RPW27" s="384"/>
      <c r="RPX27" s="384"/>
      <c r="RPY27" s="384"/>
      <c r="RPZ27" s="384"/>
      <c r="RQA27" s="384"/>
      <c r="RQB27" s="384"/>
      <c r="RQC27" s="384"/>
      <c r="RQD27" s="384"/>
      <c r="RQE27" s="384"/>
      <c r="RQF27" s="384"/>
      <c r="RQG27" s="384"/>
      <c r="RQH27" s="384"/>
      <c r="RQI27" s="384"/>
      <c r="RQJ27" s="384"/>
      <c r="RQK27" s="384"/>
      <c r="RQL27" s="384"/>
      <c r="RQM27" s="384"/>
      <c r="RQN27" s="384"/>
      <c r="RQO27" s="384"/>
      <c r="RQP27" s="384"/>
      <c r="RQQ27" s="384"/>
      <c r="RQR27" s="384"/>
      <c r="RQS27" s="384"/>
      <c r="RQT27" s="384"/>
      <c r="RQU27" s="384"/>
      <c r="RQV27" s="384"/>
      <c r="RQW27" s="384"/>
      <c r="RQX27" s="384"/>
      <c r="RQY27" s="384"/>
      <c r="RQZ27" s="384"/>
      <c r="RRA27" s="384"/>
      <c r="RRB27" s="384"/>
      <c r="RRC27" s="384"/>
      <c r="RRD27" s="384"/>
      <c r="RRE27" s="384"/>
      <c r="RRF27" s="384"/>
      <c r="RRG27" s="384"/>
      <c r="RRH27" s="384"/>
      <c r="RRI27" s="384"/>
      <c r="RRJ27" s="384"/>
      <c r="RRK27" s="384"/>
      <c r="RRL27" s="384"/>
      <c r="RRM27" s="384"/>
      <c r="RRN27" s="384"/>
      <c r="RRO27" s="384"/>
      <c r="RRP27" s="384"/>
      <c r="RRQ27" s="384"/>
      <c r="RRR27" s="384"/>
      <c r="RRS27" s="384"/>
      <c r="RRT27" s="384"/>
      <c r="RRU27" s="384"/>
      <c r="RRV27" s="384"/>
      <c r="RRW27" s="384"/>
      <c r="RRX27" s="384"/>
      <c r="RRY27" s="384"/>
      <c r="RRZ27" s="384"/>
      <c r="RSA27" s="384"/>
      <c r="RSB27" s="384"/>
      <c r="RSC27" s="384"/>
      <c r="RSD27" s="384"/>
      <c r="RSE27" s="384"/>
      <c r="RSF27" s="384"/>
      <c r="RSG27" s="384"/>
      <c r="RSH27" s="384"/>
      <c r="RSI27" s="384"/>
      <c r="RSJ27" s="384"/>
      <c r="RSK27" s="384"/>
      <c r="RSL27" s="384"/>
      <c r="RSM27" s="384"/>
      <c r="RSN27" s="384"/>
      <c r="RSO27" s="384"/>
      <c r="RSP27" s="384"/>
      <c r="RSQ27" s="384"/>
      <c r="RSR27" s="384"/>
      <c r="RSS27" s="384"/>
      <c r="RST27" s="384"/>
      <c r="RSU27" s="384"/>
      <c r="RSV27" s="384"/>
      <c r="RSW27" s="384"/>
      <c r="RSX27" s="384"/>
      <c r="RSY27" s="384"/>
      <c r="RSZ27" s="384"/>
      <c r="RTA27" s="384"/>
      <c r="RTB27" s="384"/>
      <c r="RTC27" s="384"/>
      <c r="RTD27" s="384"/>
      <c r="RTE27" s="384"/>
      <c r="RTF27" s="384"/>
      <c r="RTG27" s="384"/>
      <c r="RTH27" s="384"/>
      <c r="RTI27" s="384"/>
      <c r="RTJ27" s="384"/>
      <c r="RTK27" s="384"/>
      <c r="RTL27" s="384"/>
      <c r="RTM27" s="384"/>
      <c r="RTN27" s="384"/>
      <c r="RTO27" s="384"/>
      <c r="RTP27" s="384"/>
      <c r="RTQ27" s="384"/>
      <c r="RTR27" s="384"/>
      <c r="RTS27" s="384"/>
      <c r="RTT27" s="384"/>
      <c r="RTU27" s="384"/>
      <c r="RTV27" s="384"/>
      <c r="RTW27" s="384"/>
      <c r="RTX27" s="384"/>
      <c r="RTY27" s="384"/>
      <c r="RTZ27" s="384"/>
      <c r="RUA27" s="384"/>
      <c r="RUB27" s="384"/>
      <c r="RUC27" s="384"/>
      <c r="RUD27" s="384"/>
      <c r="RUE27" s="384"/>
      <c r="RUF27" s="384"/>
      <c r="RUG27" s="384"/>
      <c r="RUH27" s="384"/>
      <c r="RUI27" s="384"/>
      <c r="RUJ27" s="384"/>
      <c r="RUK27" s="384"/>
      <c r="RUL27" s="384"/>
      <c r="RUM27" s="384"/>
      <c r="RUN27" s="384"/>
      <c r="RUO27" s="384"/>
      <c r="RUP27" s="384"/>
      <c r="RUQ27" s="384"/>
      <c r="RUR27" s="384"/>
      <c r="RUS27" s="384"/>
      <c r="RUT27" s="384"/>
      <c r="RUU27" s="384"/>
      <c r="RUV27" s="384"/>
      <c r="RUW27" s="384"/>
      <c r="RUX27" s="384"/>
      <c r="RUY27" s="384"/>
      <c r="RUZ27" s="384"/>
      <c r="RVA27" s="384"/>
      <c r="RVB27" s="384"/>
      <c r="RVC27" s="384"/>
      <c r="RVD27" s="384"/>
      <c r="RVE27" s="384"/>
      <c r="RVF27" s="384"/>
      <c r="RVG27" s="384"/>
      <c r="RVH27" s="384"/>
      <c r="RVI27" s="384"/>
      <c r="RVJ27" s="384"/>
      <c r="RVK27" s="384"/>
      <c r="RVL27" s="384"/>
      <c r="RVM27" s="384"/>
      <c r="RVN27" s="384"/>
      <c r="RVO27" s="384"/>
      <c r="RVP27" s="384"/>
      <c r="RVQ27" s="384"/>
      <c r="RVR27" s="384"/>
      <c r="RVS27" s="384"/>
      <c r="RVT27" s="384"/>
      <c r="RVU27" s="384"/>
      <c r="RVV27" s="384"/>
      <c r="RVW27" s="384"/>
      <c r="RVX27" s="384"/>
      <c r="RVY27" s="384"/>
      <c r="RVZ27" s="384"/>
      <c r="RWA27" s="384"/>
      <c r="RWB27" s="384"/>
      <c r="RWC27" s="384"/>
      <c r="RWD27" s="384"/>
      <c r="RWE27" s="384"/>
      <c r="RWF27" s="384"/>
      <c r="RWG27" s="384"/>
      <c r="RWH27" s="384"/>
      <c r="RWI27" s="384"/>
      <c r="RWJ27" s="384"/>
      <c r="RWK27" s="384"/>
      <c r="RWL27" s="384"/>
      <c r="RWM27" s="384"/>
      <c r="RWN27" s="384"/>
      <c r="RWO27" s="384"/>
      <c r="RWP27" s="384"/>
      <c r="RWQ27" s="384"/>
      <c r="RWR27" s="384"/>
      <c r="RWS27" s="384"/>
      <c r="RWT27" s="384"/>
      <c r="RWU27" s="384"/>
      <c r="RWV27" s="384"/>
      <c r="RWW27" s="384"/>
      <c r="RWX27" s="384"/>
      <c r="RWY27" s="384"/>
      <c r="RWZ27" s="384"/>
      <c r="RXA27" s="384"/>
      <c r="RXB27" s="384"/>
      <c r="RXC27" s="384"/>
      <c r="RXD27" s="384"/>
      <c r="RXE27" s="384"/>
      <c r="RXF27" s="384"/>
      <c r="RXG27" s="384"/>
      <c r="RXH27" s="384"/>
      <c r="RXI27" s="384"/>
      <c r="RXJ27" s="384"/>
      <c r="RXK27" s="384"/>
      <c r="RXL27" s="384"/>
      <c r="RXM27" s="384"/>
      <c r="RXN27" s="384"/>
      <c r="RXO27" s="384"/>
      <c r="RXP27" s="384"/>
      <c r="RXQ27" s="384"/>
      <c r="RXR27" s="384"/>
      <c r="RXS27" s="384"/>
      <c r="RXT27" s="384"/>
      <c r="RXU27" s="384"/>
      <c r="RXV27" s="384"/>
      <c r="RXW27" s="384"/>
      <c r="RXX27" s="384"/>
      <c r="RXY27" s="384"/>
      <c r="RXZ27" s="384"/>
      <c r="RYA27" s="384"/>
      <c r="RYB27" s="384"/>
      <c r="RYC27" s="384"/>
      <c r="RYD27" s="384"/>
      <c r="RYE27" s="384"/>
      <c r="RYF27" s="384"/>
      <c r="RYG27" s="384"/>
      <c r="RYH27" s="384"/>
      <c r="RYI27" s="384"/>
      <c r="RYJ27" s="384"/>
      <c r="RYK27" s="384"/>
      <c r="RYL27" s="384"/>
      <c r="RYM27" s="384"/>
      <c r="RYN27" s="384"/>
      <c r="RYO27" s="384"/>
      <c r="RYP27" s="384"/>
      <c r="RYQ27" s="384"/>
      <c r="RYR27" s="384"/>
      <c r="RYS27" s="384"/>
      <c r="RYT27" s="384"/>
      <c r="RYU27" s="384"/>
      <c r="RYV27" s="384"/>
      <c r="RYW27" s="384"/>
      <c r="RYX27" s="384"/>
      <c r="RYY27" s="384"/>
      <c r="RYZ27" s="384"/>
      <c r="RZA27" s="384"/>
      <c r="RZB27" s="384"/>
      <c r="RZC27" s="384"/>
      <c r="RZD27" s="384"/>
      <c r="RZE27" s="384"/>
      <c r="RZF27" s="384"/>
      <c r="RZG27" s="384"/>
      <c r="RZH27" s="384"/>
      <c r="RZI27" s="384"/>
      <c r="RZJ27" s="384"/>
      <c r="RZK27" s="384"/>
      <c r="RZL27" s="384"/>
      <c r="RZM27" s="384"/>
      <c r="RZN27" s="384"/>
      <c r="RZO27" s="384"/>
      <c r="RZP27" s="384"/>
      <c r="RZQ27" s="384"/>
      <c r="RZR27" s="384"/>
      <c r="RZS27" s="384"/>
      <c r="RZT27" s="384"/>
      <c r="RZU27" s="384"/>
      <c r="RZV27" s="384"/>
      <c r="RZW27" s="384"/>
      <c r="RZX27" s="384"/>
      <c r="RZY27" s="384"/>
      <c r="RZZ27" s="384"/>
      <c r="SAA27" s="384"/>
      <c r="SAB27" s="384"/>
      <c r="SAC27" s="384"/>
      <c r="SAD27" s="384"/>
      <c r="SAE27" s="384"/>
      <c r="SAF27" s="384"/>
      <c r="SAG27" s="384"/>
      <c r="SAH27" s="384"/>
      <c r="SAI27" s="384"/>
      <c r="SAJ27" s="384"/>
      <c r="SAK27" s="384"/>
      <c r="SAL27" s="384"/>
      <c r="SAM27" s="384"/>
      <c r="SAN27" s="384"/>
      <c r="SAO27" s="384"/>
      <c r="SAP27" s="384"/>
      <c r="SAQ27" s="384"/>
      <c r="SAR27" s="384"/>
      <c r="SAS27" s="384"/>
      <c r="SAT27" s="384"/>
      <c r="SAU27" s="384"/>
      <c r="SAV27" s="384"/>
      <c r="SAW27" s="384"/>
      <c r="SAX27" s="384"/>
      <c r="SAY27" s="384"/>
      <c r="SAZ27" s="384"/>
      <c r="SBA27" s="384"/>
      <c r="SBB27" s="384"/>
      <c r="SBC27" s="384"/>
      <c r="SBD27" s="384"/>
      <c r="SBE27" s="384"/>
      <c r="SBF27" s="384"/>
      <c r="SBG27" s="384"/>
      <c r="SBH27" s="384"/>
      <c r="SBI27" s="384"/>
      <c r="SBJ27" s="384"/>
      <c r="SBK27" s="384"/>
      <c r="SBL27" s="384"/>
      <c r="SBM27" s="384"/>
      <c r="SBN27" s="384"/>
      <c r="SBO27" s="384"/>
      <c r="SBP27" s="384"/>
      <c r="SBQ27" s="384"/>
      <c r="SBR27" s="384"/>
      <c r="SBS27" s="384"/>
      <c r="SBT27" s="384"/>
      <c r="SBU27" s="384"/>
      <c r="SBV27" s="384"/>
      <c r="SBW27" s="384"/>
      <c r="SBX27" s="384"/>
      <c r="SBY27" s="384"/>
      <c r="SBZ27" s="384"/>
      <c r="SCA27" s="384"/>
      <c r="SCB27" s="384"/>
      <c r="SCC27" s="384"/>
      <c r="SCD27" s="384"/>
      <c r="SCE27" s="384"/>
      <c r="SCF27" s="384"/>
      <c r="SCG27" s="384"/>
      <c r="SCH27" s="384"/>
      <c r="SCI27" s="384"/>
      <c r="SCJ27" s="384"/>
      <c r="SCK27" s="384"/>
      <c r="SCL27" s="384"/>
      <c r="SCM27" s="384"/>
      <c r="SCN27" s="384"/>
      <c r="SCO27" s="384"/>
      <c r="SCP27" s="384"/>
      <c r="SCQ27" s="384"/>
      <c r="SCR27" s="384"/>
      <c r="SCS27" s="384"/>
      <c r="SCT27" s="384"/>
      <c r="SCU27" s="384"/>
      <c r="SCV27" s="384"/>
      <c r="SCW27" s="384"/>
      <c r="SCX27" s="384"/>
      <c r="SCY27" s="384"/>
      <c r="SCZ27" s="384"/>
      <c r="SDA27" s="384"/>
      <c r="SDB27" s="384"/>
      <c r="SDC27" s="384"/>
      <c r="SDD27" s="384"/>
      <c r="SDE27" s="384"/>
      <c r="SDF27" s="384"/>
      <c r="SDG27" s="384"/>
      <c r="SDH27" s="384"/>
      <c r="SDI27" s="384"/>
      <c r="SDJ27" s="384"/>
      <c r="SDK27" s="384"/>
      <c r="SDL27" s="384"/>
      <c r="SDM27" s="384"/>
      <c r="SDN27" s="384"/>
      <c r="SDO27" s="384"/>
      <c r="SDP27" s="384"/>
      <c r="SDQ27" s="384"/>
      <c r="SDR27" s="384"/>
      <c r="SDS27" s="384"/>
      <c r="SDT27" s="384"/>
      <c r="SDU27" s="384"/>
      <c r="SDV27" s="384"/>
      <c r="SDW27" s="384"/>
      <c r="SDX27" s="384"/>
      <c r="SDY27" s="384"/>
      <c r="SDZ27" s="384"/>
      <c r="SEA27" s="384"/>
      <c r="SEB27" s="384"/>
      <c r="SEC27" s="384"/>
      <c r="SED27" s="384"/>
      <c r="SEE27" s="384"/>
      <c r="SEF27" s="384"/>
      <c r="SEG27" s="384"/>
      <c r="SEH27" s="384"/>
      <c r="SEI27" s="384"/>
      <c r="SEJ27" s="384"/>
      <c r="SEK27" s="384"/>
      <c r="SEL27" s="384"/>
      <c r="SEM27" s="384"/>
      <c r="SEN27" s="384"/>
      <c r="SEO27" s="384"/>
      <c r="SEP27" s="384"/>
      <c r="SEQ27" s="384"/>
      <c r="SER27" s="384"/>
      <c r="SES27" s="384"/>
      <c r="SET27" s="384"/>
      <c r="SEU27" s="384"/>
      <c r="SEV27" s="384"/>
      <c r="SEW27" s="384"/>
      <c r="SEX27" s="384"/>
      <c r="SEY27" s="384"/>
      <c r="SEZ27" s="384"/>
      <c r="SFA27" s="384"/>
      <c r="SFB27" s="384"/>
      <c r="SFC27" s="384"/>
      <c r="SFD27" s="384"/>
      <c r="SFE27" s="384"/>
      <c r="SFF27" s="384"/>
      <c r="SFG27" s="384"/>
      <c r="SFH27" s="384"/>
      <c r="SFI27" s="384"/>
      <c r="SFJ27" s="384"/>
      <c r="SFK27" s="384"/>
      <c r="SFL27" s="384"/>
      <c r="SFM27" s="384"/>
      <c r="SFN27" s="384"/>
      <c r="SFO27" s="384"/>
      <c r="SFP27" s="384"/>
      <c r="SFQ27" s="384"/>
      <c r="SFR27" s="384"/>
      <c r="SFS27" s="384"/>
      <c r="SFT27" s="384"/>
      <c r="SFU27" s="384"/>
      <c r="SFV27" s="384"/>
      <c r="SFW27" s="384"/>
      <c r="SFX27" s="384"/>
      <c r="SFY27" s="384"/>
      <c r="SFZ27" s="384"/>
      <c r="SGA27" s="384"/>
      <c r="SGB27" s="384"/>
      <c r="SGC27" s="384"/>
      <c r="SGD27" s="384"/>
      <c r="SGE27" s="384"/>
      <c r="SGF27" s="384"/>
      <c r="SGG27" s="384"/>
      <c r="SGH27" s="384"/>
      <c r="SGI27" s="384"/>
      <c r="SGJ27" s="384"/>
      <c r="SGK27" s="384"/>
      <c r="SGL27" s="384"/>
      <c r="SGM27" s="384"/>
      <c r="SGN27" s="384"/>
      <c r="SGO27" s="384"/>
      <c r="SGP27" s="384"/>
      <c r="SGQ27" s="384"/>
      <c r="SGR27" s="384"/>
      <c r="SGS27" s="384"/>
      <c r="SGT27" s="384"/>
      <c r="SGU27" s="384"/>
      <c r="SGV27" s="384"/>
      <c r="SGW27" s="384"/>
      <c r="SGX27" s="384"/>
      <c r="SGY27" s="384"/>
      <c r="SGZ27" s="384"/>
      <c r="SHA27" s="384"/>
      <c r="SHB27" s="384"/>
      <c r="SHC27" s="384"/>
      <c r="SHD27" s="384"/>
      <c r="SHE27" s="384"/>
      <c r="SHF27" s="384"/>
      <c r="SHG27" s="384"/>
      <c r="SHH27" s="384"/>
      <c r="SHI27" s="384"/>
      <c r="SHJ27" s="384"/>
      <c r="SHK27" s="384"/>
      <c r="SHL27" s="384"/>
      <c r="SHM27" s="384"/>
      <c r="SHN27" s="384"/>
      <c r="SHO27" s="384"/>
      <c r="SHP27" s="384"/>
      <c r="SHQ27" s="384"/>
      <c r="SHR27" s="384"/>
      <c r="SHS27" s="384"/>
      <c r="SHT27" s="384"/>
      <c r="SHU27" s="384"/>
      <c r="SHV27" s="384"/>
      <c r="SHW27" s="384"/>
      <c r="SHX27" s="384"/>
      <c r="SHY27" s="384"/>
      <c r="SHZ27" s="384"/>
      <c r="SIA27" s="384"/>
      <c r="SIB27" s="384"/>
      <c r="SIC27" s="384"/>
      <c r="SID27" s="384"/>
      <c r="SIE27" s="384"/>
      <c r="SIF27" s="384"/>
      <c r="SIG27" s="384"/>
      <c r="SIH27" s="384"/>
      <c r="SII27" s="384"/>
      <c r="SIJ27" s="384"/>
      <c r="SIK27" s="384"/>
      <c r="SIL27" s="384"/>
      <c r="SIM27" s="384"/>
      <c r="SIN27" s="384"/>
      <c r="SIO27" s="384"/>
      <c r="SIP27" s="384"/>
      <c r="SIQ27" s="384"/>
      <c r="SIR27" s="384"/>
      <c r="SIS27" s="384"/>
      <c r="SIT27" s="384"/>
      <c r="SIU27" s="384"/>
      <c r="SIV27" s="384"/>
      <c r="SIW27" s="384"/>
      <c r="SIX27" s="384"/>
      <c r="SIY27" s="384"/>
      <c r="SIZ27" s="384"/>
      <c r="SJA27" s="384"/>
      <c r="SJB27" s="384"/>
      <c r="SJC27" s="384"/>
      <c r="SJD27" s="384"/>
      <c r="SJE27" s="384"/>
      <c r="SJF27" s="384"/>
      <c r="SJG27" s="384"/>
      <c r="SJH27" s="384"/>
      <c r="SJI27" s="384"/>
      <c r="SJJ27" s="384"/>
      <c r="SJK27" s="384"/>
      <c r="SJL27" s="384"/>
      <c r="SJM27" s="384"/>
      <c r="SJN27" s="384"/>
      <c r="SJO27" s="384"/>
      <c r="SJP27" s="384"/>
      <c r="SJQ27" s="384"/>
      <c r="SJR27" s="384"/>
      <c r="SJS27" s="384"/>
      <c r="SJT27" s="384"/>
      <c r="SJU27" s="384"/>
      <c r="SJV27" s="384"/>
      <c r="SJW27" s="384"/>
      <c r="SJX27" s="384"/>
      <c r="SJY27" s="384"/>
      <c r="SJZ27" s="384"/>
      <c r="SKA27" s="384"/>
      <c r="SKB27" s="384"/>
      <c r="SKC27" s="384"/>
      <c r="SKD27" s="384"/>
      <c r="SKE27" s="384"/>
      <c r="SKF27" s="384"/>
      <c r="SKG27" s="384"/>
      <c r="SKH27" s="384"/>
      <c r="SKI27" s="384"/>
      <c r="SKJ27" s="384"/>
      <c r="SKK27" s="384"/>
      <c r="SKL27" s="384"/>
      <c r="SKM27" s="384"/>
      <c r="SKN27" s="384"/>
      <c r="SKO27" s="384"/>
      <c r="SKP27" s="384"/>
      <c r="SKQ27" s="384"/>
      <c r="SKR27" s="384"/>
      <c r="SKS27" s="384"/>
      <c r="SKT27" s="384"/>
      <c r="SKU27" s="384"/>
      <c r="SKV27" s="384"/>
      <c r="SKW27" s="384"/>
      <c r="SKX27" s="384"/>
      <c r="SKY27" s="384"/>
      <c r="SKZ27" s="384"/>
      <c r="SLA27" s="384"/>
      <c r="SLB27" s="384"/>
      <c r="SLC27" s="384"/>
      <c r="SLD27" s="384"/>
      <c r="SLE27" s="384"/>
      <c r="SLF27" s="384"/>
      <c r="SLG27" s="384"/>
      <c r="SLH27" s="384"/>
      <c r="SLI27" s="384"/>
      <c r="SLJ27" s="384"/>
      <c r="SLK27" s="384"/>
      <c r="SLL27" s="384"/>
      <c r="SLM27" s="384"/>
      <c r="SLN27" s="384"/>
      <c r="SLO27" s="384"/>
      <c r="SLP27" s="384"/>
      <c r="SLQ27" s="384"/>
      <c r="SLR27" s="384"/>
      <c r="SLS27" s="384"/>
      <c r="SLT27" s="384"/>
      <c r="SLU27" s="384"/>
      <c r="SLV27" s="384"/>
      <c r="SLW27" s="384"/>
      <c r="SLX27" s="384"/>
      <c r="SLY27" s="384"/>
      <c r="SLZ27" s="384"/>
      <c r="SMA27" s="384"/>
      <c r="SMB27" s="384"/>
      <c r="SMC27" s="384"/>
      <c r="SMD27" s="384"/>
      <c r="SME27" s="384"/>
      <c r="SMF27" s="384"/>
      <c r="SMG27" s="384"/>
      <c r="SMH27" s="384"/>
      <c r="SMI27" s="384"/>
      <c r="SMJ27" s="384"/>
      <c r="SMK27" s="384"/>
      <c r="SML27" s="384"/>
      <c r="SMM27" s="384"/>
      <c r="SMN27" s="384"/>
      <c r="SMO27" s="384"/>
      <c r="SMP27" s="384"/>
      <c r="SMQ27" s="384"/>
      <c r="SMR27" s="384"/>
      <c r="SMS27" s="384"/>
      <c r="SMT27" s="384"/>
      <c r="SMU27" s="384"/>
      <c r="SMV27" s="384"/>
      <c r="SMW27" s="384"/>
      <c r="SMX27" s="384"/>
      <c r="SMY27" s="384"/>
      <c r="SMZ27" s="384"/>
      <c r="SNA27" s="384"/>
      <c r="SNB27" s="384"/>
      <c r="SNC27" s="384"/>
      <c r="SND27" s="384"/>
      <c r="SNE27" s="384"/>
      <c r="SNF27" s="384"/>
      <c r="SNG27" s="384"/>
      <c r="SNH27" s="384"/>
      <c r="SNI27" s="384"/>
      <c r="SNJ27" s="384"/>
      <c r="SNK27" s="384"/>
      <c r="SNL27" s="384"/>
      <c r="SNM27" s="384"/>
      <c r="SNN27" s="384"/>
      <c r="SNO27" s="384"/>
      <c r="SNP27" s="384"/>
      <c r="SNQ27" s="384"/>
      <c r="SNR27" s="384"/>
      <c r="SNS27" s="384"/>
      <c r="SNT27" s="384"/>
      <c r="SNU27" s="384"/>
      <c r="SNV27" s="384"/>
      <c r="SNW27" s="384"/>
      <c r="SNX27" s="384"/>
      <c r="SNY27" s="384"/>
      <c r="SNZ27" s="384"/>
      <c r="SOA27" s="384"/>
      <c r="SOB27" s="384"/>
      <c r="SOC27" s="384"/>
      <c r="SOD27" s="384"/>
      <c r="SOE27" s="384"/>
      <c r="SOF27" s="384"/>
      <c r="SOG27" s="384"/>
      <c r="SOH27" s="384"/>
      <c r="SOI27" s="384"/>
      <c r="SOJ27" s="384"/>
      <c r="SOK27" s="384"/>
      <c r="SOL27" s="384"/>
      <c r="SOM27" s="384"/>
      <c r="SON27" s="384"/>
      <c r="SOO27" s="384"/>
      <c r="SOP27" s="384"/>
      <c r="SOQ27" s="384"/>
      <c r="SOR27" s="384"/>
      <c r="SOS27" s="384"/>
      <c r="SOT27" s="384"/>
      <c r="SOU27" s="384"/>
      <c r="SOV27" s="384"/>
      <c r="SOW27" s="384"/>
      <c r="SOX27" s="384"/>
      <c r="SOY27" s="384"/>
      <c r="SOZ27" s="384"/>
      <c r="SPA27" s="384"/>
      <c r="SPB27" s="384"/>
      <c r="SPC27" s="384"/>
      <c r="SPD27" s="384"/>
      <c r="SPE27" s="384"/>
      <c r="SPF27" s="384"/>
      <c r="SPG27" s="384"/>
      <c r="SPH27" s="384"/>
      <c r="SPI27" s="384"/>
      <c r="SPJ27" s="384"/>
      <c r="SPK27" s="384"/>
      <c r="SPL27" s="384"/>
      <c r="SPM27" s="384"/>
      <c r="SPN27" s="384"/>
      <c r="SPO27" s="384"/>
      <c r="SPP27" s="384"/>
      <c r="SPQ27" s="384"/>
      <c r="SPR27" s="384"/>
      <c r="SPS27" s="384"/>
      <c r="SPT27" s="384"/>
      <c r="SPU27" s="384"/>
      <c r="SPV27" s="384"/>
      <c r="SPW27" s="384"/>
      <c r="SPX27" s="384"/>
      <c r="SPY27" s="384"/>
      <c r="SPZ27" s="384"/>
      <c r="SQA27" s="384"/>
      <c r="SQB27" s="384"/>
      <c r="SQC27" s="384"/>
      <c r="SQD27" s="384"/>
      <c r="SQE27" s="384"/>
      <c r="SQF27" s="384"/>
      <c r="SQG27" s="384"/>
      <c r="SQH27" s="384"/>
      <c r="SQI27" s="384"/>
      <c r="SQJ27" s="384"/>
      <c r="SQK27" s="384"/>
      <c r="SQL27" s="384"/>
      <c r="SQM27" s="384"/>
      <c r="SQN27" s="384"/>
      <c r="SQO27" s="384"/>
      <c r="SQP27" s="384"/>
      <c r="SQQ27" s="384"/>
      <c r="SQR27" s="384"/>
      <c r="SQS27" s="384"/>
      <c r="SQT27" s="384"/>
      <c r="SQU27" s="384"/>
      <c r="SQV27" s="384"/>
      <c r="SQW27" s="384"/>
      <c r="SQX27" s="384"/>
      <c r="SQY27" s="384"/>
      <c r="SQZ27" s="384"/>
      <c r="SRA27" s="384"/>
      <c r="SRB27" s="384"/>
      <c r="SRC27" s="384"/>
      <c r="SRD27" s="384"/>
      <c r="SRE27" s="384"/>
      <c r="SRF27" s="384"/>
      <c r="SRG27" s="384"/>
      <c r="SRH27" s="384"/>
      <c r="SRI27" s="384"/>
      <c r="SRJ27" s="384"/>
      <c r="SRK27" s="384"/>
      <c r="SRL27" s="384"/>
      <c r="SRM27" s="384"/>
      <c r="SRN27" s="384"/>
      <c r="SRO27" s="384"/>
      <c r="SRP27" s="384"/>
      <c r="SRQ27" s="384"/>
      <c r="SRR27" s="384"/>
      <c r="SRS27" s="384"/>
      <c r="SRT27" s="384"/>
      <c r="SRU27" s="384"/>
      <c r="SRV27" s="384"/>
      <c r="SRW27" s="384"/>
      <c r="SRX27" s="384"/>
      <c r="SRY27" s="384"/>
      <c r="SRZ27" s="384"/>
      <c r="SSA27" s="384"/>
      <c r="SSB27" s="384"/>
      <c r="SSC27" s="384"/>
      <c r="SSD27" s="384"/>
      <c r="SSE27" s="384"/>
      <c r="SSF27" s="384"/>
      <c r="SSG27" s="384"/>
      <c r="SSH27" s="384"/>
      <c r="SSI27" s="384"/>
      <c r="SSJ27" s="384"/>
      <c r="SSK27" s="384"/>
      <c r="SSL27" s="384"/>
      <c r="SSM27" s="384"/>
      <c r="SSN27" s="384"/>
      <c r="SSO27" s="384"/>
      <c r="SSP27" s="384"/>
      <c r="SSQ27" s="384"/>
      <c r="SSR27" s="384"/>
      <c r="SSS27" s="384"/>
      <c r="SST27" s="384"/>
      <c r="SSU27" s="384"/>
      <c r="SSV27" s="384"/>
      <c r="SSW27" s="384"/>
      <c r="SSX27" s="384"/>
      <c r="SSY27" s="384"/>
      <c r="SSZ27" s="384"/>
      <c r="STA27" s="384"/>
      <c r="STB27" s="384"/>
      <c r="STC27" s="384"/>
      <c r="STD27" s="384"/>
      <c r="STE27" s="384"/>
      <c r="STF27" s="384"/>
      <c r="STG27" s="384"/>
      <c r="STH27" s="384"/>
      <c r="STI27" s="384"/>
      <c r="STJ27" s="384"/>
      <c r="STK27" s="384"/>
      <c r="STL27" s="384"/>
      <c r="STM27" s="384"/>
      <c r="STN27" s="384"/>
      <c r="STO27" s="384"/>
      <c r="STP27" s="384"/>
      <c r="STQ27" s="384"/>
      <c r="STR27" s="384"/>
      <c r="STS27" s="384"/>
      <c r="STT27" s="384"/>
      <c r="STU27" s="384"/>
      <c r="STV27" s="384"/>
      <c r="STW27" s="384"/>
      <c r="STX27" s="384"/>
      <c r="STY27" s="384"/>
      <c r="STZ27" s="384"/>
      <c r="SUA27" s="384"/>
      <c r="SUB27" s="384"/>
      <c r="SUC27" s="384"/>
      <c r="SUD27" s="384"/>
      <c r="SUE27" s="384"/>
      <c r="SUF27" s="384"/>
      <c r="SUG27" s="384"/>
      <c r="SUH27" s="384"/>
      <c r="SUI27" s="384"/>
      <c r="SUJ27" s="384"/>
      <c r="SUK27" s="384"/>
      <c r="SUL27" s="384"/>
      <c r="SUM27" s="384"/>
      <c r="SUN27" s="384"/>
      <c r="SUO27" s="384"/>
      <c r="SUP27" s="384"/>
      <c r="SUQ27" s="384"/>
      <c r="SUR27" s="384"/>
      <c r="SUS27" s="384"/>
      <c r="SUT27" s="384"/>
      <c r="SUU27" s="384"/>
      <c r="SUV27" s="384"/>
      <c r="SUW27" s="384"/>
      <c r="SUX27" s="384"/>
      <c r="SUY27" s="384"/>
      <c r="SUZ27" s="384"/>
      <c r="SVA27" s="384"/>
      <c r="SVB27" s="384"/>
      <c r="SVC27" s="384"/>
      <c r="SVD27" s="384"/>
      <c r="SVE27" s="384"/>
      <c r="SVF27" s="384"/>
      <c r="SVG27" s="384"/>
      <c r="SVH27" s="384"/>
      <c r="SVI27" s="384"/>
      <c r="SVJ27" s="384"/>
      <c r="SVK27" s="384"/>
      <c r="SVL27" s="384"/>
      <c r="SVM27" s="384"/>
      <c r="SVN27" s="384"/>
      <c r="SVO27" s="384"/>
      <c r="SVP27" s="384"/>
      <c r="SVQ27" s="384"/>
      <c r="SVR27" s="384"/>
      <c r="SVS27" s="384"/>
      <c r="SVT27" s="384"/>
      <c r="SVU27" s="384"/>
      <c r="SVV27" s="384"/>
      <c r="SVW27" s="384"/>
      <c r="SVX27" s="384"/>
      <c r="SVY27" s="384"/>
      <c r="SVZ27" s="384"/>
      <c r="SWA27" s="384"/>
      <c r="SWB27" s="384"/>
      <c r="SWC27" s="384"/>
      <c r="SWD27" s="384"/>
      <c r="SWE27" s="384"/>
      <c r="SWF27" s="384"/>
      <c r="SWG27" s="384"/>
      <c r="SWH27" s="384"/>
      <c r="SWI27" s="384"/>
      <c r="SWJ27" s="384"/>
      <c r="SWK27" s="384"/>
      <c r="SWL27" s="384"/>
      <c r="SWM27" s="384"/>
      <c r="SWN27" s="384"/>
      <c r="SWO27" s="384"/>
      <c r="SWP27" s="384"/>
      <c r="SWQ27" s="384"/>
      <c r="SWR27" s="384"/>
      <c r="SWS27" s="384"/>
      <c r="SWT27" s="384"/>
      <c r="SWU27" s="384"/>
      <c r="SWV27" s="384"/>
      <c r="SWW27" s="384"/>
      <c r="SWX27" s="384"/>
      <c r="SWY27" s="384"/>
      <c r="SWZ27" s="384"/>
      <c r="SXA27" s="384"/>
      <c r="SXB27" s="384"/>
      <c r="SXC27" s="384"/>
      <c r="SXD27" s="384"/>
      <c r="SXE27" s="384"/>
      <c r="SXF27" s="384"/>
      <c r="SXG27" s="384"/>
      <c r="SXH27" s="384"/>
      <c r="SXI27" s="384"/>
      <c r="SXJ27" s="384"/>
      <c r="SXK27" s="384"/>
      <c r="SXL27" s="384"/>
      <c r="SXM27" s="384"/>
      <c r="SXN27" s="384"/>
      <c r="SXO27" s="384"/>
      <c r="SXP27" s="384"/>
      <c r="SXQ27" s="384"/>
      <c r="SXR27" s="384"/>
      <c r="SXS27" s="384"/>
      <c r="SXT27" s="384"/>
      <c r="SXU27" s="384"/>
      <c r="SXV27" s="384"/>
      <c r="SXW27" s="384"/>
      <c r="SXX27" s="384"/>
      <c r="SXY27" s="384"/>
      <c r="SXZ27" s="384"/>
      <c r="SYA27" s="384"/>
      <c r="SYB27" s="384"/>
      <c r="SYC27" s="384"/>
      <c r="SYD27" s="384"/>
      <c r="SYE27" s="384"/>
      <c r="SYF27" s="384"/>
      <c r="SYG27" s="384"/>
      <c r="SYH27" s="384"/>
      <c r="SYI27" s="384"/>
      <c r="SYJ27" s="384"/>
      <c r="SYK27" s="384"/>
      <c r="SYL27" s="384"/>
      <c r="SYM27" s="384"/>
      <c r="SYN27" s="384"/>
      <c r="SYO27" s="384"/>
      <c r="SYP27" s="384"/>
      <c r="SYQ27" s="384"/>
      <c r="SYR27" s="384"/>
      <c r="SYS27" s="384"/>
      <c r="SYT27" s="384"/>
      <c r="SYU27" s="384"/>
      <c r="SYV27" s="384"/>
      <c r="SYW27" s="384"/>
      <c r="SYX27" s="384"/>
      <c r="SYY27" s="384"/>
      <c r="SYZ27" s="384"/>
      <c r="SZA27" s="384"/>
      <c r="SZB27" s="384"/>
      <c r="SZC27" s="384"/>
      <c r="SZD27" s="384"/>
      <c r="SZE27" s="384"/>
      <c r="SZF27" s="384"/>
      <c r="SZG27" s="384"/>
      <c r="SZH27" s="384"/>
      <c r="SZI27" s="384"/>
      <c r="SZJ27" s="384"/>
      <c r="SZK27" s="384"/>
      <c r="SZL27" s="384"/>
      <c r="SZM27" s="384"/>
      <c r="SZN27" s="384"/>
      <c r="SZO27" s="384"/>
      <c r="SZP27" s="384"/>
      <c r="SZQ27" s="384"/>
      <c r="SZR27" s="384"/>
      <c r="SZS27" s="384"/>
      <c r="SZT27" s="384"/>
      <c r="SZU27" s="384"/>
      <c r="SZV27" s="384"/>
      <c r="SZW27" s="384"/>
      <c r="SZX27" s="384"/>
      <c r="SZY27" s="384"/>
      <c r="SZZ27" s="384"/>
      <c r="TAA27" s="384"/>
      <c r="TAB27" s="384"/>
      <c r="TAC27" s="384"/>
      <c r="TAD27" s="384"/>
      <c r="TAE27" s="384"/>
      <c r="TAF27" s="384"/>
      <c r="TAG27" s="384"/>
      <c r="TAH27" s="384"/>
      <c r="TAI27" s="384"/>
      <c r="TAJ27" s="384"/>
      <c r="TAK27" s="384"/>
      <c r="TAL27" s="384"/>
      <c r="TAM27" s="384"/>
      <c r="TAN27" s="384"/>
      <c r="TAO27" s="384"/>
      <c r="TAP27" s="384"/>
      <c r="TAQ27" s="384"/>
      <c r="TAR27" s="384"/>
      <c r="TAS27" s="384"/>
      <c r="TAT27" s="384"/>
      <c r="TAU27" s="384"/>
      <c r="TAV27" s="384"/>
      <c r="TAW27" s="384"/>
      <c r="TAX27" s="384"/>
      <c r="TAY27" s="384"/>
      <c r="TAZ27" s="384"/>
      <c r="TBA27" s="384"/>
      <c r="TBB27" s="384"/>
      <c r="TBC27" s="384"/>
      <c r="TBD27" s="384"/>
      <c r="TBE27" s="384"/>
      <c r="TBF27" s="384"/>
      <c r="TBG27" s="384"/>
      <c r="TBH27" s="384"/>
      <c r="TBI27" s="384"/>
      <c r="TBJ27" s="384"/>
      <c r="TBK27" s="384"/>
      <c r="TBL27" s="384"/>
      <c r="TBM27" s="384"/>
      <c r="TBN27" s="384"/>
      <c r="TBO27" s="384"/>
      <c r="TBP27" s="384"/>
      <c r="TBQ27" s="384"/>
      <c r="TBR27" s="384"/>
      <c r="TBS27" s="384"/>
      <c r="TBT27" s="384"/>
      <c r="TBU27" s="384"/>
      <c r="TBV27" s="384"/>
      <c r="TBW27" s="384"/>
      <c r="TBX27" s="384"/>
      <c r="TBY27" s="384"/>
      <c r="TBZ27" s="384"/>
      <c r="TCA27" s="384"/>
      <c r="TCB27" s="384"/>
      <c r="TCC27" s="384"/>
      <c r="TCD27" s="384"/>
      <c r="TCE27" s="384"/>
      <c r="TCF27" s="384"/>
      <c r="TCG27" s="384"/>
      <c r="TCH27" s="384"/>
      <c r="TCI27" s="384"/>
      <c r="TCJ27" s="384"/>
      <c r="TCK27" s="384"/>
      <c r="TCL27" s="384"/>
      <c r="TCM27" s="384"/>
      <c r="TCN27" s="384"/>
      <c r="TCO27" s="384"/>
      <c r="TCP27" s="384"/>
      <c r="TCQ27" s="384"/>
      <c r="TCR27" s="384"/>
      <c r="TCS27" s="384"/>
      <c r="TCT27" s="384"/>
      <c r="TCU27" s="384"/>
      <c r="TCV27" s="384"/>
      <c r="TCW27" s="384"/>
      <c r="TCX27" s="384"/>
      <c r="TCY27" s="384"/>
      <c r="TCZ27" s="384"/>
      <c r="TDA27" s="384"/>
      <c r="TDB27" s="384"/>
      <c r="TDC27" s="384"/>
      <c r="TDD27" s="384"/>
      <c r="TDE27" s="384"/>
      <c r="TDF27" s="384"/>
      <c r="TDG27" s="384"/>
      <c r="TDH27" s="384"/>
      <c r="TDI27" s="384"/>
      <c r="TDJ27" s="384"/>
      <c r="TDK27" s="384"/>
      <c r="TDL27" s="384"/>
      <c r="TDM27" s="384"/>
      <c r="TDN27" s="384"/>
      <c r="TDO27" s="384"/>
      <c r="TDP27" s="384"/>
      <c r="TDQ27" s="384"/>
      <c r="TDR27" s="384"/>
      <c r="TDS27" s="384"/>
      <c r="TDT27" s="384"/>
      <c r="TDU27" s="384"/>
      <c r="TDV27" s="384"/>
      <c r="TDW27" s="384"/>
      <c r="TDX27" s="384"/>
      <c r="TDY27" s="384"/>
      <c r="TDZ27" s="384"/>
      <c r="TEA27" s="384"/>
      <c r="TEB27" s="384"/>
      <c r="TEC27" s="384"/>
      <c r="TED27" s="384"/>
      <c r="TEE27" s="384"/>
      <c r="TEF27" s="384"/>
      <c r="TEG27" s="384"/>
      <c r="TEH27" s="384"/>
      <c r="TEI27" s="384"/>
      <c r="TEJ27" s="384"/>
      <c r="TEK27" s="384"/>
      <c r="TEL27" s="384"/>
      <c r="TEM27" s="384"/>
      <c r="TEN27" s="384"/>
      <c r="TEO27" s="384"/>
      <c r="TEP27" s="384"/>
      <c r="TEQ27" s="384"/>
      <c r="TER27" s="384"/>
      <c r="TES27" s="384"/>
      <c r="TET27" s="384"/>
      <c r="TEU27" s="384"/>
      <c r="TEV27" s="384"/>
      <c r="TEW27" s="384"/>
      <c r="TEX27" s="384"/>
      <c r="TEY27" s="384"/>
      <c r="TEZ27" s="384"/>
      <c r="TFA27" s="384"/>
      <c r="TFB27" s="384"/>
      <c r="TFC27" s="384"/>
      <c r="TFD27" s="384"/>
      <c r="TFE27" s="384"/>
      <c r="TFF27" s="384"/>
      <c r="TFG27" s="384"/>
      <c r="TFH27" s="384"/>
      <c r="TFI27" s="384"/>
      <c r="TFJ27" s="384"/>
      <c r="TFK27" s="384"/>
      <c r="TFL27" s="384"/>
      <c r="TFM27" s="384"/>
      <c r="TFN27" s="384"/>
      <c r="TFO27" s="384"/>
      <c r="TFP27" s="384"/>
      <c r="TFQ27" s="384"/>
      <c r="TFR27" s="384"/>
      <c r="TFS27" s="384"/>
      <c r="TFT27" s="384"/>
      <c r="TFU27" s="384"/>
      <c r="TFV27" s="384"/>
      <c r="TFW27" s="384"/>
      <c r="TFX27" s="384"/>
      <c r="TFY27" s="384"/>
      <c r="TFZ27" s="384"/>
      <c r="TGA27" s="384"/>
      <c r="TGB27" s="384"/>
      <c r="TGC27" s="384"/>
      <c r="TGD27" s="384"/>
      <c r="TGE27" s="384"/>
      <c r="TGF27" s="384"/>
      <c r="TGG27" s="384"/>
      <c r="TGH27" s="384"/>
      <c r="TGI27" s="384"/>
      <c r="TGJ27" s="384"/>
      <c r="TGK27" s="384"/>
      <c r="TGL27" s="384"/>
      <c r="TGM27" s="384"/>
      <c r="TGN27" s="384"/>
      <c r="TGO27" s="384"/>
      <c r="TGP27" s="384"/>
      <c r="TGQ27" s="384"/>
      <c r="TGR27" s="384"/>
      <c r="TGS27" s="384"/>
      <c r="TGT27" s="384"/>
      <c r="TGU27" s="384"/>
      <c r="TGV27" s="384"/>
      <c r="TGW27" s="384"/>
      <c r="TGX27" s="384"/>
      <c r="TGY27" s="384"/>
      <c r="TGZ27" s="384"/>
      <c r="THA27" s="384"/>
      <c r="THB27" s="384"/>
      <c r="THC27" s="384"/>
      <c r="THD27" s="384"/>
      <c r="THE27" s="384"/>
      <c r="THF27" s="384"/>
      <c r="THG27" s="384"/>
      <c r="THH27" s="384"/>
      <c r="THI27" s="384"/>
      <c r="THJ27" s="384"/>
      <c r="THK27" s="384"/>
      <c r="THL27" s="384"/>
      <c r="THM27" s="384"/>
      <c r="THN27" s="384"/>
      <c r="THO27" s="384"/>
      <c r="THP27" s="384"/>
      <c r="THQ27" s="384"/>
      <c r="THR27" s="384"/>
      <c r="THS27" s="384"/>
      <c r="THT27" s="384"/>
      <c r="THU27" s="384"/>
      <c r="THV27" s="384"/>
      <c r="THW27" s="384"/>
      <c r="THX27" s="384"/>
      <c r="THY27" s="384"/>
      <c r="THZ27" s="384"/>
      <c r="TIA27" s="384"/>
      <c r="TIB27" s="384"/>
      <c r="TIC27" s="384"/>
      <c r="TID27" s="384"/>
      <c r="TIE27" s="384"/>
      <c r="TIF27" s="384"/>
      <c r="TIG27" s="384"/>
      <c r="TIH27" s="384"/>
      <c r="TII27" s="384"/>
      <c r="TIJ27" s="384"/>
      <c r="TIK27" s="384"/>
      <c r="TIL27" s="384"/>
      <c r="TIM27" s="384"/>
      <c r="TIN27" s="384"/>
      <c r="TIO27" s="384"/>
      <c r="TIP27" s="384"/>
      <c r="TIQ27" s="384"/>
      <c r="TIR27" s="384"/>
      <c r="TIS27" s="384"/>
      <c r="TIT27" s="384"/>
      <c r="TIU27" s="384"/>
      <c r="TIV27" s="384"/>
      <c r="TIW27" s="384"/>
      <c r="TIX27" s="384"/>
      <c r="TIY27" s="384"/>
      <c r="TIZ27" s="384"/>
      <c r="TJA27" s="384"/>
      <c r="TJB27" s="384"/>
      <c r="TJC27" s="384"/>
      <c r="TJD27" s="384"/>
      <c r="TJE27" s="384"/>
      <c r="TJF27" s="384"/>
      <c r="TJG27" s="384"/>
      <c r="TJH27" s="384"/>
      <c r="TJI27" s="384"/>
      <c r="TJJ27" s="384"/>
      <c r="TJK27" s="384"/>
      <c r="TJL27" s="384"/>
      <c r="TJM27" s="384"/>
      <c r="TJN27" s="384"/>
      <c r="TJO27" s="384"/>
      <c r="TJP27" s="384"/>
      <c r="TJQ27" s="384"/>
      <c r="TJR27" s="384"/>
      <c r="TJS27" s="384"/>
      <c r="TJT27" s="384"/>
      <c r="TJU27" s="384"/>
      <c r="TJV27" s="384"/>
      <c r="TJW27" s="384"/>
      <c r="TJX27" s="384"/>
      <c r="TJY27" s="384"/>
      <c r="TJZ27" s="384"/>
      <c r="TKA27" s="384"/>
      <c r="TKB27" s="384"/>
      <c r="TKC27" s="384"/>
      <c r="TKD27" s="384"/>
      <c r="TKE27" s="384"/>
      <c r="TKF27" s="384"/>
      <c r="TKG27" s="384"/>
      <c r="TKH27" s="384"/>
      <c r="TKI27" s="384"/>
      <c r="TKJ27" s="384"/>
      <c r="TKK27" s="384"/>
      <c r="TKL27" s="384"/>
      <c r="TKM27" s="384"/>
      <c r="TKN27" s="384"/>
      <c r="TKO27" s="384"/>
      <c r="TKP27" s="384"/>
      <c r="TKQ27" s="384"/>
      <c r="TKR27" s="384"/>
      <c r="TKS27" s="384"/>
      <c r="TKT27" s="384"/>
      <c r="TKU27" s="384"/>
      <c r="TKV27" s="384"/>
      <c r="TKW27" s="384"/>
      <c r="TKX27" s="384"/>
      <c r="TKY27" s="384"/>
      <c r="TKZ27" s="384"/>
      <c r="TLA27" s="384"/>
      <c r="TLB27" s="384"/>
      <c r="TLC27" s="384"/>
      <c r="TLD27" s="384"/>
      <c r="TLE27" s="384"/>
      <c r="TLF27" s="384"/>
      <c r="TLG27" s="384"/>
      <c r="TLH27" s="384"/>
      <c r="TLI27" s="384"/>
      <c r="TLJ27" s="384"/>
      <c r="TLK27" s="384"/>
      <c r="TLL27" s="384"/>
      <c r="TLM27" s="384"/>
      <c r="TLN27" s="384"/>
      <c r="TLO27" s="384"/>
      <c r="TLP27" s="384"/>
      <c r="TLQ27" s="384"/>
      <c r="TLR27" s="384"/>
      <c r="TLS27" s="384"/>
      <c r="TLT27" s="384"/>
      <c r="TLU27" s="384"/>
      <c r="TLV27" s="384"/>
      <c r="TLW27" s="384"/>
      <c r="TLX27" s="384"/>
      <c r="TLY27" s="384"/>
      <c r="TLZ27" s="384"/>
      <c r="TMA27" s="384"/>
      <c r="TMB27" s="384"/>
      <c r="TMC27" s="384"/>
      <c r="TMD27" s="384"/>
      <c r="TME27" s="384"/>
      <c r="TMF27" s="384"/>
      <c r="TMG27" s="384"/>
      <c r="TMH27" s="384"/>
      <c r="TMI27" s="384"/>
      <c r="TMJ27" s="384"/>
      <c r="TMK27" s="384"/>
      <c r="TML27" s="384"/>
      <c r="TMM27" s="384"/>
      <c r="TMN27" s="384"/>
      <c r="TMO27" s="384"/>
      <c r="TMP27" s="384"/>
      <c r="TMQ27" s="384"/>
      <c r="TMR27" s="384"/>
      <c r="TMS27" s="384"/>
      <c r="TMT27" s="384"/>
      <c r="TMU27" s="384"/>
      <c r="TMV27" s="384"/>
      <c r="TMW27" s="384"/>
      <c r="TMX27" s="384"/>
      <c r="TMY27" s="384"/>
      <c r="TMZ27" s="384"/>
      <c r="TNA27" s="384"/>
      <c r="TNB27" s="384"/>
      <c r="TNC27" s="384"/>
      <c r="TND27" s="384"/>
      <c r="TNE27" s="384"/>
      <c r="TNF27" s="384"/>
      <c r="TNG27" s="384"/>
      <c r="TNH27" s="384"/>
      <c r="TNI27" s="384"/>
      <c r="TNJ27" s="384"/>
      <c r="TNK27" s="384"/>
      <c r="TNL27" s="384"/>
      <c r="TNM27" s="384"/>
      <c r="TNN27" s="384"/>
      <c r="TNO27" s="384"/>
      <c r="TNP27" s="384"/>
      <c r="TNQ27" s="384"/>
      <c r="TNR27" s="384"/>
      <c r="TNS27" s="384"/>
      <c r="TNT27" s="384"/>
      <c r="TNU27" s="384"/>
      <c r="TNV27" s="384"/>
      <c r="TNW27" s="384"/>
      <c r="TNX27" s="384"/>
      <c r="TNY27" s="384"/>
      <c r="TNZ27" s="384"/>
      <c r="TOA27" s="384"/>
      <c r="TOB27" s="384"/>
      <c r="TOC27" s="384"/>
      <c r="TOD27" s="384"/>
      <c r="TOE27" s="384"/>
      <c r="TOF27" s="384"/>
      <c r="TOG27" s="384"/>
      <c r="TOH27" s="384"/>
      <c r="TOI27" s="384"/>
      <c r="TOJ27" s="384"/>
      <c r="TOK27" s="384"/>
      <c r="TOL27" s="384"/>
      <c r="TOM27" s="384"/>
      <c r="TON27" s="384"/>
      <c r="TOO27" s="384"/>
      <c r="TOP27" s="384"/>
      <c r="TOQ27" s="384"/>
      <c r="TOR27" s="384"/>
      <c r="TOS27" s="384"/>
      <c r="TOT27" s="384"/>
      <c r="TOU27" s="384"/>
      <c r="TOV27" s="384"/>
      <c r="TOW27" s="384"/>
      <c r="TOX27" s="384"/>
      <c r="TOY27" s="384"/>
      <c r="TOZ27" s="384"/>
      <c r="TPA27" s="384"/>
      <c r="TPB27" s="384"/>
      <c r="TPC27" s="384"/>
      <c r="TPD27" s="384"/>
      <c r="TPE27" s="384"/>
      <c r="TPF27" s="384"/>
      <c r="TPG27" s="384"/>
      <c r="TPH27" s="384"/>
      <c r="TPI27" s="384"/>
      <c r="TPJ27" s="384"/>
      <c r="TPK27" s="384"/>
      <c r="TPL27" s="384"/>
      <c r="TPM27" s="384"/>
      <c r="TPN27" s="384"/>
      <c r="TPO27" s="384"/>
      <c r="TPP27" s="384"/>
      <c r="TPQ27" s="384"/>
      <c r="TPR27" s="384"/>
      <c r="TPS27" s="384"/>
      <c r="TPT27" s="384"/>
      <c r="TPU27" s="384"/>
      <c r="TPV27" s="384"/>
      <c r="TPW27" s="384"/>
      <c r="TPX27" s="384"/>
      <c r="TPY27" s="384"/>
      <c r="TPZ27" s="384"/>
      <c r="TQA27" s="384"/>
      <c r="TQB27" s="384"/>
      <c r="TQC27" s="384"/>
      <c r="TQD27" s="384"/>
      <c r="TQE27" s="384"/>
      <c r="TQF27" s="384"/>
      <c r="TQG27" s="384"/>
      <c r="TQH27" s="384"/>
      <c r="TQI27" s="384"/>
      <c r="TQJ27" s="384"/>
      <c r="TQK27" s="384"/>
      <c r="TQL27" s="384"/>
      <c r="TQM27" s="384"/>
      <c r="TQN27" s="384"/>
      <c r="TQO27" s="384"/>
      <c r="TQP27" s="384"/>
      <c r="TQQ27" s="384"/>
      <c r="TQR27" s="384"/>
      <c r="TQS27" s="384"/>
      <c r="TQT27" s="384"/>
      <c r="TQU27" s="384"/>
      <c r="TQV27" s="384"/>
      <c r="TQW27" s="384"/>
      <c r="TQX27" s="384"/>
      <c r="TQY27" s="384"/>
      <c r="TQZ27" s="384"/>
      <c r="TRA27" s="384"/>
      <c r="TRB27" s="384"/>
      <c r="TRC27" s="384"/>
      <c r="TRD27" s="384"/>
      <c r="TRE27" s="384"/>
      <c r="TRF27" s="384"/>
      <c r="TRG27" s="384"/>
      <c r="TRH27" s="384"/>
      <c r="TRI27" s="384"/>
      <c r="TRJ27" s="384"/>
      <c r="TRK27" s="384"/>
      <c r="TRL27" s="384"/>
      <c r="TRM27" s="384"/>
      <c r="TRN27" s="384"/>
      <c r="TRO27" s="384"/>
      <c r="TRP27" s="384"/>
      <c r="TRQ27" s="384"/>
      <c r="TRR27" s="384"/>
      <c r="TRS27" s="384"/>
      <c r="TRT27" s="384"/>
      <c r="TRU27" s="384"/>
      <c r="TRV27" s="384"/>
      <c r="TRW27" s="384"/>
      <c r="TRX27" s="384"/>
      <c r="TRY27" s="384"/>
      <c r="TRZ27" s="384"/>
      <c r="TSA27" s="384"/>
      <c r="TSB27" s="384"/>
      <c r="TSC27" s="384"/>
      <c r="TSD27" s="384"/>
      <c r="TSE27" s="384"/>
      <c r="TSF27" s="384"/>
      <c r="TSG27" s="384"/>
      <c r="TSH27" s="384"/>
      <c r="TSI27" s="384"/>
      <c r="TSJ27" s="384"/>
      <c r="TSK27" s="384"/>
      <c r="TSL27" s="384"/>
      <c r="TSM27" s="384"/>
      <c r="TSN27" s="384"/>
      <c r="TSO27" s="384"/>
      <c r="TSP27" s="384"/>
      <c r="TSQ27" s="384"/>
      <c r="TSR27" s="384"/>
      <c r="TSS27" s="384"/>
      <c r="TST27" s="384"/>
      <c r="TSU27" s="384"/>
      <c r="TSV27" s="384"/>
      <c r="TSW27" s="384"/>
      <c r="TSX27" s="384"/>
      <c r="TSY27" s="384"/>
      <c r="TSZ27" s="384"/>
      <c r="TTA27" s="384"/>
      <c r="TTB27" s="384"/>
      <c r="TTC27" s="384"/>
      <c r="TTD27" s="384"/>
      <c r="TTE27" s="384"/>
      <c r="TTF27" s="384"/>
      <c r="TTG27" s="384"/>
      <c r="TTH27" s="384"/>
      <c r="TTI27" s="384"/>
      <c r="TTJ27" s="384"/>
      <c r="TTK27" s="384"/>
      <c r="TTL27" s="384"/>
      <c r="TTM27" s="384"/>
      <c r="TTN27" s="384"/>
      <c r="TTO27" s="384"/>
      <c r="TTP27" s="384"/>
      <c r="TTQ27" s="384"/>
      <c r="TTR27" s="384"/>
      <c r="TTS27" s="384"/>
      <c r="TTT27" s="384"/>
      <c r="TTU27" s="384"/>
      <c r="TTV27" s="384"/>
      <c r="TTW27" s="384"/>
      <c r="TTX27" s="384"/>
      <c r="TTY27" s="384"/>
      <c r="TTZ27" s="384"/>
      <c r="TUA27" s="384"/>
      <c r="TUB27" s="384"/>
      <c r="TUC27" s="384"/>
      <c r="TUD27" s="384"/>
      <c r="TUE27" s="384"/>
      <c r="TUF27" s="384"/>
      <c r="TUG27" s="384"/>
      <c r="TUH27" s="384"/>
      <c r="TUI27" s="384"/>
      <c r="TUJ27" s="384"/>
      <c r="TUK27" s="384"/>
      <c r="TUL27" s="384"/>
      <c r="TUM27" s="384"/>
      <c r="TUN27" s="384"/>
      <c r="TUO27" s="384"/>
      <c r="TUP27" s="384"/>
      <c r="TUQ27" s="384"/>
      <c r="TUR27" s="384"/>
      <c r="TUS27" s="384"/>
      <c r="TUT27" s="384"/>
      <c r="TUU27" s="384"/>
      <c r="TUV27" s="384"/>
      <c r="TUW27" s="384"/>
      <c r="TUX27" s="384"/>
      <c r="TUY27" s="384"/>
      <c r="TUZ27" s="384"/>
      <c r="TVA27" s="384"/>
      <c r="TVB27" s="384"/>
      <c r="TVC27" s="384"/>
      <c r="TVD27" s="384"/>
      <c r="TVE27" s="384"/>
      <c r="TVF27" s="384"/>
      <c r="TVG27" s="384"/>
      <c r="TVH27" s="384"/>
      <c r="TVI27" s="384"/>
      <c r="TVJ27" s="384"/>
      <c r="TVK27" s="384"/>
      <c r="TVL27" s="384"/>
      <c r="TVM27" s="384"/>
      <c r="TVN27" s="384"/>
      <c r="TVO27" s="384"/>
      <c r="TVP27" s="384"/>
      <c r="TVQ27" s="384"/>
      <c r="TVR27" s="384"/>
      <c r="TVS27" s="384"/>
      <c r="TVT27" s="384"/>
      <c r="TVU27" s="384"/>
      <c r="TVV27" s="384"/>
      <c r="TVW27" s="384"/>
      <c r="TVX27" s="384"/>
      <c r="TVY27" s="384"/>
      <c r="TVZ27" s="384"/>
      <c r="TWA27" s="384"/>
      <c r="TWB27" s="384"/>
      <c r="TWC27" s="384"/>
      <c r="TWD27" s="384"/>
      <c r="TWE27" s="384"/>
      <c r="TWF27" s="384"/>
      <c r="TWG27" s="384"/>
      <c r="TWH27" s="384"/>
      <c r="TWI27" s="384"/>
      <c r="TWJ27" s="384"/>
      <c r="TWK27" s="384"/>
      <c r="TWL27" s="384"/>
      <c r="TWM27" s="384"/>
      <c r="TWN27" s="384"/>
      <c r="TWO27" s="384"/>
      <c r="TWP27" s="384"/>
      <c r="TWQ27" s="384"/>
      <c r="TWR27" s="384"/>
      <c r="TWS27" s="384"/>
      <c r="TWT27" s="384"/>
      <c r="TWU27" s="384"/>
      <c r="TWV27" s="384"/>
      <c r="TWW27" s="384"/>
      <c r="TWX27" s="384"/>
      <c r="TWY27" s="384"/>
      <c r="TWZ27" s="384"/>
      <c r="TXA27" s="384"/>
      <c r="TXB27" s="384"/>
      <c r="TXC27" s="384"/>
      <c r="TXD27" s="384"/>
      <c r="TXE27" s="384"/>
      <c r="TXF27" s="384"/>
      <c r="TXG27" s="384"/>
      <c r="TXH27" s="384"/>
      <c r="TXI27" s="384"/>
      <c r="TXJ27" s="384"/>
      <c r="TXK27" s="384"/>
      <c r="TXL27" s="384"/>
      <c r="TXM27" s="384"/>
      <c r="TXN27" s="384"/>
      <c r="TXO27" s="384"/>
      <c r="TXP27" s="384"/>
      <c r="TXQ27" s="384"/>
      <c r="TXR27" s="384"/>
      <c r="TXS27" s="384"/>
      <c r="TXT27" s="384"/>
      <c r="TXU27" s="384"/>
      <c r="TXV27" s="384"/>
      <c r="TXW27" s="384"/>
      <c r="TXX27" s="384"/>
      <c r="TXY27" s="384"/>
      <c r="TXZ27" s="384"/>
      <c r="TYA27" s="384"/>
      <c r="TYB27" s="384"/>
      <c r="TYC27" s="384"/>
      <c r="TYD27" s="384"/>
      <c r="TYE27" s="384"/>
      <c r="TYF27" s="384"/>
      <c r="TYG27" s="384"/>
      <c r="TYH27" s="384"/>
      <c r="TYI27" s="384"/>
      <c r="TYJ27" s="384"/>
      <c r="TYK27" s="384"/>
      <c r="TYL27" s="384"/>
      <c r="TYM27" s="384"/>
      <c r="TYN27" s="384"/>
      <c r="TYO27" s="384"/>
      <c r="TYP27" s="384"/>
      <c r="TYQ27" s="384"/>
      <c r="TYR27" s="384"/>
      <c r="TYS27" s="384"/>
      <c r="TYT27" s="384"/>
      <c r="TYU27" s="384"/>
      <c r="TYV27" s="384"/>
      <c r="TYW27" s="384"/>
      <c r="TYX27" s="384"/>
      <c r="TYY27" s="384"/>
      <c r="TYZ27" s="384"/>
      <c r="TZA27" s="384"/>
      <c r="TZB27" s="384"/>
      <c r="TZC27" s="384"/>
      <c r="TZD27" s="384"/>
      <c r="TZE27" s="384"/>
      <c r="TZF27" s="384"/>
      <c r="TZG27" s="384"/>
      <c r="TZH27" s="384"/>
      <c r="TZI27" s="384"/>
      <c r="TZJ27" s="384"/>
      <c r="TZK27" s="384"/>
      <c r="TZL27" s="384"/>
      <c r="TZM27" s="384"/>
      <c r="TZN27" s="384"/>
      <c r="TZO27" s="384"/>
      <c r="TZP27" s="384"/>
      <c r="TZQ27" s="384"/>
      <c r="TZR27" s="384"/>
      <c r="TZS27" s="384"/>
      <c r="TZT27" s="384"/>
      <c r="TZU27" s="384"/>
      <c r="TZV27" s="384"/>
      <c r="TZW27" s="384"/>
      <c r="TZX27" s="384"/>
      <c r="TZY27" s="384"/>
      <c r="TZZ27" s="384"/>
      <c r="UAA27" s="384"/>
      <c r="UAB27" s="384"/>
      <c r="UAC27" s="384"/>
      <c r="UAD27" s="384"/>
      <c r="UAE27" s="384"/>
      <c r="UAF27" s="384"/>
      <c r="UAG27" s="384"/>
      <c r="UAH27" s="384"/>
      <c r="UAI27" s="384"/>
      <c r="UAJ27" s="384"/>
      <c r="UAK27" s="384"/>
      <c r="UAL27" s="384"/>
      <c r="UAM27" s="384"/>
      <c r="UAN27" s="384"/>
      <c r="UAO27" s="384"/>
      <c r="UAP27" s="384"/>
      <c r="UAQ27" s="384"/>
      <c r="UAR27" s="384"/>
      <c r="UAS27" s="384"/>
      <c r="UAT27" s="384"/>
      <c r="UAU27" s="384"/>
      <c r="UAV27" s="384"/>
      <c r="UAW27" s="384"/>
      <c r="UAX27" s="384"/>
      <c r="UAY27" s="384"/>
      <c r="UAZ27" s="384"/>
      <c r="UBA27" s="384"/>
      <c r="UBB27" s="384"/>
      <c r="UBC27" s="384"/>
      <c r="UBD27" s="384"/>
      <c r="UBE27" s="384"/>
      <c r="UBF27" s="384"/>
      <c r="UBG27" s="384"/>
      <c r="UBH27" s="384"/>
      <c r="UBI27" s="384"/>
      <c r="UBJ27" s="384"/>
      <c r="UBK27" s="384"/>
      <c r="UBL27" s="384"/>
      <c r="UBM27" s="384"/>
      <c r="UBN27" s="384"/>
      <c r="UBO27" s="384"/>
      <c r="UBP27" s="384"/>
      <c r="UBQ27" s="384"/>
      <c r="UBR27" s="384"/>
      <c r="UBS27" s="384"/>
      <c r="UBT27" s="384"/>
      <c r="UBU27" s="384"/>
      <c r="UBV27" s="384"/>
      <c r="UBW27" s="384"/>
      <c r="UBX27" s="384"/>
      <c r="UBY27" s="384"/>
      <c r="UBZ27" s="384"/>
      <c r="UCA27" s="384"/>
      <c r="UCB27" s="384"/>
      <c r="UCC27" s="384"/>
      <c r="UCD27" s="384"/>
      <c r="UCE27" s="384"/>
      <c r="UCF27" s="384"/>
      <c r="UCG27" s="384"/>
      <c r="UCH27" s="384"/>
      <c r="UCI27" s="384"/>
      <c r="UCJ27" s="384"/>
      <c r="UCK27" s="384"/>
      <c r="UCL27" s="384"/>
      <c r="UCM27" s="384"/>
      <c r="UCN27" s="384"/>
      <c r="UCO27" s="384"/>
      <c r="UCP27" s="384"/>
      <c r="UCQ27" s="384"/>
      <c r="UCR27" s="384"/>
      <c r="UCS27" s="384"/>
      <c r="UCT27" s="384"/>
      <c r="UCU27" s="384"/>
      <c r="UCV27" s="384"/>
      <c r="UCW27" s="384"/>
      <c r="UCX27" s="384"/>
      <c r="UCY27" s="384"/>
      <c r="UCZ27" s="384"/>
      <c r="UDA27" s="384"/>
      <c r="UDB27" s="384"/>
      <c r="UDC27" s="384"/>
      <c r="UDD27" s="384"/>
      <c r="UDE27" s="384"/>
      <c r="UDF27" s="384"/>
      <c r="UDG27" s="384"/>
      <c r="UDH27" s="384"/>
      <c r="UDI27" s="384"/>
      <c r="UDJ27" s="384"/>
      <c r="UDK27" s="384"/>
      <c r="UDL27" s="384"/>
      <c r="UDM27" s="384"/>
      <c r="UDN27" s="384"/>
      <c r="UDO27" s="384"/>
      <c r="UDP27" s="384"/>
      <c r="UDQ27" s="384"/>
      <c r="UDR27" s="384"/>
      <c r="UDS27" s="384"/>
      <c r="UDT27" s="384"/>
      <c r="UDU27" s="384"/>
      <c r="UDV27" s="384"/>
      <c r="UDW27" s="384"/>
      <c r="UDX27" s="384"/>
      <c r="UDY27" s="384"/>
      <c r="UDZ27" s="384"/>
      <c r="UEA27" s="384"/>
      <c r="UEB27" s="384"/>
      <c r="UEC27" s="384"/>
      <c r="UED27" s="384"/>
      <c r="UEE27" s="384"/>
      <c r="UEF27" s="384"/>
      <c r="UEG27" s="384"/>
      <c r="UEH27" s="384"/>
      <c r="UEI27" s="384"/>
      <c r="UEJ27" s="384"/>
      <c r="UEK27" s="384"/>
      <c r="UEL27" s="384"/>
      <c r="UEM27" s="384"/>
      <c r="UEN27" s="384"/>
      <c r="UEO27" s="384"/>
      <c r="UEP27" s="384"/>
      <c r="UEQ27" s="384"/>
      <c r="UER27" s="384"/>
      <c r="UES27" s="384"/>
      <c r="UET27" s="384"/>
      <c r="UEU27" s="384"/>
      <c r="UEV27" s="384"/>
      <c r="UEW27" s="384"/>
      <c r="UEX27" s="384"/>
      <c r="UEY27" s="384"/>
      <c r="UEZ27" s="384"/>
      <c r="UFA27" s="384"/>
      <c r="UFB27" s="384"/>
      <c r="UFC27" s="384"/>
      <c r="UFD27" s="384"/>
      <c r="UFE27" s="384"/>
      <c r="UFF27" s="384"/>
      <c r="UFG27" s="384"/>
      <c r="UFH27" s="384"/>
      <c r="UFI27" s="384"/>
      <c r="UFJ27" s="384"/>
      <c r="UFK27" s="384"/>
      <c r="UFL27" s="384"/>
      <c r="UFM27" s="384"/>
      <c r="UFN27" s="384"/>
      <c r="UFO27" s="384"/>
      <c r="UFP27" s="384"/>
      <c r="UFQ27" s="384"/>
      <c r="UFR27" s="384"/>
      <c r="UFS27" s="384"/>
      <c r="UFT27" s="384"/>
      <c r="UFU27" s="384"/>
      <c r="UFV27" s="384"/>
      <c r="UFW27" s="384"/>
      <c r="UFX27" s="384"/>
      <c r="UFY27" s="384"/>
      <c r="UFZ27" s="384"/>
      <c r="UGA27" s="384"/>
      <c r="UGB27" s="384"/>
      <c r="UGC27" s="384"/>
      <c r="UGD27" s="384"/>
      <c r="UGE27" s="384"/>
      <c r="UGF27" s="384"/>
      <c r="UGG27" s="384"/>
      <c r="UGH27" s="384"/>
      <c r="UGI27" s="384"/>
      <c r="UGJ27" s="384"/>
      <c r="UGK27" s="384"/>
      <c r="UGL27" s="384"/>
      <c r="UGM27" s="384"/>
      <c r="UGN27" s="384"/>
      <c r="UGO27" s="384"/>
      <c r="UGP27" s="384"/>
      <c r="UGQ27" s="384"/>
      <c r="UGR27" s="384"/>
      <c r="UGS27" s="384"/>
      <c r="UGT27" s="384"/>
      <c r="UGU27" s="384"/>
      <c r="UGV27" s="384"/>
      <c r="UGW27" s="384"/>
      <c r="UGX27" s="384"/>
      <c r="UGY27" s="384"/>
      <c r="UGZ27" s="384"/>
      <c r="UHA27" s="384"/>
      <c r="UHB27" s="384"/>
      <c r="UHC27" s="384"/>
      <c r="UHD27" s="384"/>
      <c r="UHE27" s="384"/>
      <c r="UHF27" s="384"/>
      <c r="UHG27" s="384"/>
      <c r="UHH27" s="384"/>
      <c r="UHI27" s="384"/>
      <c r="UHJ27" s="384"/>
      <c r="UHK27" s="384"/>
      <c r="UHL27" s="384"/>
      <c r="UHM27" s="384"/>
      <c r="UHN27" s="384"/>
      <c r="UHO27" s="384"/>
      <c r="UHP27" s="384"/>
      <c r="UHQ27" s="384"/>
      <c r="UHR27" s="384"/>
      <c r="UHS27" s="384"/>
      <c r="UHT27" s="384"/>
      <c r="UHU27" s="384"/>
      <c r="UHV27" s="384"/>
      <c r="UHW27" s="384"/>
      <c r="UHX27" s="384"/>
      <c r="UHY27" s="384"/>
      <c r="UHZ27" s="384"/>
      <c r="UIA27" s="384"/>
      <c r="UIB27" s="384"/>
      <c r="UIC27" s="384"/>
      <c r="UID27" s="384"/>
      <c r="UIE27" s="384"/>
      <c r="UIF27" s="384"/>
      <c r="UIG27" s="384"/>
      <c r="UIH27" s="384"/>
      <c r="UII27" s="384"/>
      <c r="UIJ27" s="384"/>
      <c r="UIK27" s="384"/>
      <c r="UIL27" s="384"/>
      <c r="UIM27" s="384"/>
      <c r="UIN27" s="384"/>
      <c r="UIO27" s="384"/>
      <c r="UIP27" s="384"/>
      <c r="UIQ27" s="384"/>
      <c r="UIR27" s="384"/>
      <c r="UIS27" s="384"/>
      <c r="UIT27" s="384"/>
      <c r="UIU27" s="384"/>
      <c r="UIV27" s="384"/>
      <c r="UIW27" s="384"/>
      <c r="UIX27" s="384"/>
      <c r="UIY27" s="384"/>
      <c r="UIZ27" s="384"/>
      <c r="UJA27" s="384"/>
      <c r="UJB27" s="384"/>
      <c r="UJC27" s="384"/>
      <c r="UJD27" s="384"/>
      <c r="UJE27" s="384"/>
      <c r="UJF27" s="384"/>
      <c r="UJG27" s="384"/>
      <c r="UJH27" s="384"/>
      <c r="UJI27" s="384"/>
      <c r="UJJ27" s="384"/>
      <c r="UJK27" s="384"/>
      <c r="UJL27" s="384"/>
      <c r="UJM27" s="384"/>
      <c r="UJN27" s="384"/>
      <c r="UJO27" s="384"/>
      <c r="UJP27" s="384"/>
      <c r="UJQ27" s="384"/>
      <c r="UJR27" s="384"/>
      <c r="UJS27" s="384"/>
      <c r="UJT27" s="384"/>
      <c r="UJU27" s="384"/>
      <c r="UJV27" s="384"/>
      <c r="UJW27" s="384"/>
      <c r="UJX27" s="384"/>
      <c r="UJY27" s="384"/>
      <c r="UJZ27" s="384"/>
      <c r="UKA27" s="384"/>
      <c r="UKB27" s="384"/>
      <c r="UKC27" s="384"/>
      <c r="UKD27" s="384"/>
      <c r="UKE27" s="384"/>
      <c r="UKF27" s="384"/>
      <c r="UKG27" s="384"/>
      <c r="UKH27" s="384"/>
      <c r="UKI27" s="384"/>
      <c r="UKJ27" s="384"/>
      <c r="UKK27" s="384"/>
      <c r="UKL27" s="384"/>
      <c r="UKM27" s="384"/>
      <c r="UKN27" s="384"/>
      <c r="UKO27" s="384"/>
      <c r="UKP27" s="384"/>
      <c r="UKQ27" s="384"/>
      <c r="UKR27" s="384"/>
      <c r="UKS27" s="384"/>
      <c r="UKT27" s="384"/>
      <c r="UKU27" s="384"/>
      <c r="UKV27" s="384"/>
      <c r="UKW27" s="384"/>
      <c r="UKX27" s="384"/>
      <c r="UKY27" s="384"/>
      <c r="UKZ27" s="384"/>
      <c r="ULA27" s="384"/>
      <c r="ULB27" s="384"/>
      <c r="ULC27" s="384"/>
      <c r="ULD27" s="384"/>
      <c r="ULE27" s="384"/>
      <c r="ULF27" s="384"/>
      <c r="ULG27" s="384"/>
      <c r="ULH27" s="384"/>
      <c r="ULI27" s="384"/>
      <c r="ULJ27" s="384"/>
      <c r="ULK27" s="384"/>
      <c r="ULL27" s="384"/>
      <c r="ULM27" s="384"/>
      <c r="ULN27" s="384"/>
      <c r="ULO27" s="384"/>
      <c r="ULP27" s="384"/>
      <c r="ULQ27" s="384"/>
      <c r="ULR27" s="384"/>
      <c r="ULS27" s="384"/>
      <c r="ULT27" s="384"/>
      <c r="ULU27" s="384"/>
      <c r="ULV27" s="384"/>
      <c r="ULW27" s="384"/>
      <c r="ULX27" s="384"/>
      <c r="ULY27" s="384"/>
      <c r="ULZ27" s="384"/>
      <c r="UMA27" s="384"/>
      <c r="UMB27" s="384"/>
      <c r="UMC27" s="384"/>
      <c r="UMD27" s="384"/>
      <c r="UME27" s="384"/>
      <c r="UMF27" s="384"/>
      <c r="UMG27" s="384"/>
      <c r="UMH27" s="384"/>
      <c r="UMI27" s="384"/>
      <c r="UMJ27" s="384"/>
      <c r="UMK27" s="384"/>
      <c r="UML27" s="384"/>
      <c r="UMM27" s="384"/>
      <c r="UMN27" s="384"/>
      <c r="UMO27" s="384"/>
      <c r="UMP27" s="384"/>
      <c r="UMQ27" s="384"/>
      <c r="UMR27" s="384"/>
      <c r="UMS27" s="384"/>
      <c r="UMT27" s="384"/>
      <c r="UMU27" s="384"/>
      <c r="UMV27" s="384"/>
      <c r="UMW27" s="384"/>
      <c r="UMX27" s="384"/>
      <c r="UMY27" s="384"/>
      <c r="UMZ27" s="384"/>
      <c r="UNA27" s="384"/>
      <c r="UNB27" s="384"/>
      <c r="UNC27" s="384"/>
      <c r="UND27" s="384"/>
      <c r="UNE27" s="384"/>
      <c r="UNF27" s="384"/>
      <c r="UNG27" s="384"/>
      <c r="UNH27" s="384"/>
      <c r="UNI27" s="384"/>
      <c r="UNJ27" s="384"/>
      <c r="UNK27" s="384"/>
      <c r="UNL27" s="384"/>
      <c r="UNM27" s="384"/>
      <c r="UNN27" s="384"/>
      <c r="UNO27" s="384"/>
      <c r="UNP27" s="384"/>
      <c r="UNQ27" s="384"/>
      <c r="UNR27" s="384"/>
      <c r="UNS27" s="384"/>
      <c r="UNT27" s="384"/>
      <c r="UNU27" s="384"/>
      <c r="UNV27" s="384"/>
      <c r="UNW27" s="384"/>
      <c r="UNX27" s="384"/>
      <c r="UNY27" s="384"/>
      <c r="UNZ27" s="384"/>
      <c r="UOA27" s="384"/>
      <c r="UOB27" s="384"/>
      <c r="UOC27" s="384"/>
      <c r="UOD27" s="384"/>
      <c r="UOE27" s="384"/>
      <c r="UOF27" s="384"/>
      <c r="UOG27" s="384"/>
      <c r="UOH27" s="384"/>
      <c r="UOI27" s="384"/>
      <c r="UOJ27" s="384"/>
      <c r="UOK27" s="384"/>
      <c r="UOL27" s="384"/>
      <c r="UOM27" s="384"/>
      <c r="UON27" s="384"/>
      <c r="UOO27" s="384"/>
      <c r="UOP27" s="384"/>
      <c r="UOQ27" s="384"/>
      <c r="UOR27" s="384"/>
      <c r="UOS27" s="384"/>
      <c r="UOT27" s="384"/>
      <c r="UOU27" s="384"/>
      <c r="UOV27" s="384"/>
      <c r="UOW27" s="384"/>
      <c r="UOX27" s="384"/>
      <c r="UOY27" s="384"/>
      <c r="UOZ27" s="384"/>
      <c r="UPA27" s="384"/>
      <c r="UPB27" s="384"/>
      <c r="UPC27" s="384"/>
      <c r="UPD27" s="384"/>
      <c r="UPE27" s="384"/>
      <c r="UPF27" s="384"/>
      <c r="UPG27" s="384"/>
      <c r="UPH27" s="384"/>
      <c r="UPI27" s="384"/>
      <c r="UPJ27" s="384"/>
      <c r="UPK27" s="384"/>
      <c r="UPL27" s="384"/>
      <c r="UPM27" s="384"/>
      <c r="UPN27" s="384"/>
      <c r="UPO27" s="384"/>
      <c r="UPP27" s="384"/>
      <c r="UPQ27" s="384"/>
      <c r="UPR27" s="384"/>
      <c r="UPS27" s="384"/>
      <c r="UPT27" s="384"/>
      <c r="UPU27" s="384"/>
      <c r="UPV27" s="384"/>
      <c r="UPW27" s="384"/>
      <c r="UPX27" s="384"/>
      <c r="UPY27" s="384"/>
      <c r="UPZ27" s="384"/>
      <c r="UQA27" s="384"/>
      <c r="UQB27" s="384"/>
      <c r="UQC27" s="384"/>
      <c r="UQD27" s="384"/>
      <c r="UQE27" s="384"/>
      <c r="UQF27" s="384"/>
      <c r="UQG27" s="384"/>
      <c r="UQH27" s="384"/>
      <c r="UQI27" s="384"/>
      <c r="UQJ27" s="384"/>
      <c r="UQK27" s="384"/>
      <c r="UQL27" s="384"/>
      <c r="UQM27" s="384"/>
      <c r="UQN27" s="384"/>
      <c r="UQO27" s="384"/>
      <c r="UQP27" s="384"/>
      <c r="UQQ27" s="384"/>
      <c r="UQR27" s="384"/>
      <c r="UQS27" s="384"/>
      <c r="UQT27" s="384"/>
      <c r="UQU27" s="384"/>
      <c r="UQV27" s="384"/>
      <c r="UQW27" s="384"/>
      <c r="UQX27" s="384"/>
      <c r="UQY27" s="384"/>
      <c r="UQZ27" s="384"/>
      <c r="URA27" s="384"/>
      <c r="URB27" s="384"/>
      <c r="URC27" s="384"/>
      <c r="URD27" s="384"/>
      <c r="URE27" s="384"/>
      <c r="URF27" s="384"/>
      <c r="URG27" s="384"/>
      <c r="URH27" s="384"/>
      <c r="URI27" s="384"/>
      <c r="URJ27" s="384"/>
      <c r="URK27" s="384"/>
      <c r="URL27" s="384"/>
      <c r="URM27" s="384"/>
      <c r="URN27" s="384"/>
      <c r="URO27" s="384"/>
      <c r="URP27" s="384"/>
      <c r="URQ27" s="384"/>
      <c r="URR27" s="384"/>
      <c r="URS27" s="384"/>
      <c r="URT27" s="384"/>
      <c r="URU27" s="384"/>
      <c r="URV27" s="384"/>
      <c r="URW27" s="384"/>
      <c r="URX27" s="384"/>
      <c r="URY27" s="384"/>
      <c r="URZ27" s="384"/>
      <c r="USA27" s="384"/>
      <c r="USB27" s="384"/>
      <c r="USC27" s="384"/>
      <c r="USD27" s="384"/>
      <c r="USE27" s="384"/>
      <c r="USF27" s="384"/>
      <c r="USG27" s="384"/>
      <c r="USH27" s="384"/>
      <c r="USI27" s="384"/>
      <c r="USJ27" s="384"/>
      <c r="USK27" s="384"/>
      <c r="USL27" s="384"/>
      <c r="USM27" s="384"/>
      <c r="USN27" s="384"/>
      <c r="USO27" s="384"/>
      <c r="USP27" s="384"/>
      <c r="USQ27" s="384"/>
      <c r="USR27" s="384"/>
      <c r="USS27" s="384"/>
      <c r="UST27" s="384"/>
      <c r="USU27" s="384"/>
      <c r="USV27" s="384"/>
      <c r="USW27" s="384"/>
      <c r="USX27" s="384"/>
      <c r="USY27" s="384"/>
      <c r="USZ27" s="384"/>
      <c r="UTA27" s="384"/>
      <c r="UTB27" s="384"/>
      <c r="UTC27" s="384"/>
      <c r="UTD27" s="384"/>
      <c r="UTE27" s="384"/>
      <c r="UTF27" s="384"/>
      <c r="UTG27" s="384"/>
      <c r="UTH27" s="384"/>
      <c r="UTI27" s="384"/>
      <c r="UTJ27" s="384"/>
      <c r="UTK27" s="384"/>
      <c r="UTL27" s="384"/>
      <c r="UTM27" s="384"/>
      <c r="UTN27" s="384"/>
      <c r="UTO27" s="384"/>
      <c r="UTP27" s="384"/>
      <c r="UTQ27" s="384"/>
      <c r="UTR27" s="384"/>
      <c r="UTS27" s="384"/>
      <c r="UTT27" s="384"/>
      <c r="UTU27" s="384"/>
      <c r="UTV27" s="384"/>
      <c r="UTW27" s="384"/>
      <c r="UTX27" s="384"/>
      <c r="UTY27" s="384"/>
      <c r="UTZ27" s="384"/>
      <c r="UUA27" s="384"/>
      <c r="UUB27" s="384"/>
      <c r="UUC27" s="384"/>
      <c r="UUD27" s="384"/>
      <c r="UUE27" s="384"/>
      <c r="UUF27" s="384"/>
      <c r="UUG27" s="384"/>
      <c r="UUH27" s="384"/>
      <c r="UUI27" s="384"/>
      <c r="UUJ27" s="384"/>
      <c r="UUK27" s="384"/>
      <c r="UUL27" s="384"/>
      <c r="UUM27" s="384"/>
      <c r="UUN27" s="384"/>
      <c r="UUO27" s="384"/>
      <c r="UUP27" s="384"/>
      <c r="UUQ27" s="384"/>
      <c r="UUR27" s="384"/>
      <c r="UUS27" s="384"/>
      <c r="UUT27" s="384"/>
      <c r="UUU27" s="384"/>
      <c r="UUV27" s="384"/>
      <c r="UUW27" s="384"/>
      <c r="UUX27" s="384"/>
      <c r="UUY27" s="384"/>
      <c r="UUZ27" s="384"/>
      <c r="UVA27" s="384"/>
      <c r="UVB27" s="384"/>
      <c r="UVC27" s="384"/>
      <c r="UVD27" s="384"/>
      <c r="UVE27" s="384"/>
      <c r="UVF27" s="384"/>
      <c r="UVG27" s="384"/>
      <c r="UVH27" s="384"/>
      <c r="UVI27" s="384"/>
      <c r="UVJ27" s="384"/>
      <c r="UVK27" s="384"/>
      <c r="UVL27" s="384"/>
      <c r="UVM27" s="384"/>
      <c r="UVN27" s="384"/>
      <c r="UVO27" s="384"/>
      <c r="UVP27" s="384"/>
      <c r="UVQ27" s="384"/>
      <c r="UVR27" s="384"/>
      <c r="UVS27" s="384"/>
      <c r="UVT27" s="384"/>
      <c r="UVU27" s="384"/>
      <c r="UVV27" s="384"/>
      <c r="UVW27" s="384"/>
      <c r="UVX27" s="384"/>
      <c r="UVY27" s="384"/>
      <c r="UVZ27" s="384"/>
      <c r="UWA27" s="384"/>
      <c r="UWB27" s="384"/>
      <c r="UWC27" s="384"/>
      <c r="UWD27" s="384"/>
      <c r="UWE27" s="384"/>
      <c r="UWF27" s="384"/>
      <c r="UWG27" s="384"/>
      <c r="UWH27" s="384"/>
      <c r="UWI27" s="384"/>
      <c r="UWJ27" s="384"/>
      <c r="UWK27" s="384"/>
      <c r="UWL27" s="384"/>
      <c r="UWM27" s="384"/>
      <c r="UWN27" s="384"/>
      <c r="UWO27" s="384"/>
      <c r="UWP27" s="384"/>
      <c r="UWQ27" s="384"/>
      <c r="UWR27" s="384"/>
      <c r="UWS27" s="384"/>
      <c r="UWT27" s="384"/>
      <c r="UWU27" s="384"/>
      <c r="UWV27" s="384"/>
      <c r="UWW27" s="384"/>
      <c r="UWX27" s="384"/>
      <c r="UWY27" s="384"/>
      <c r="UWZ27" s="384"/>
      <c r="UXA27" s="384"/>
      <c r="UXB27" s="384"/>
      <c r="UXC27" s="384"/>
      <c r="UXD27" s="384"/>
      <c r="UXE27" s="384"/>
      <c r="UXF27" s="384"/>
      <c r="UXG27" s="384"/>
      <c r="UXH27" s="384"/>
      <c r="UXI27" s="384"/>
      <c r="UXJ27" s="384"/>
      <c r="UXK27" s="384"/>
      <c r="UXL27" s="384"/>
      <c r="UXM27" s="384"/>
      <c r="UXN27" s="384"/>
      <c r="UXO27" s="384"/>
      <c r="UXP27" s="384"/>
      <c r="UXQ27" s="384"/>
      <c r="UXR27" s="384"/>
      <c r="UXS27" s="384"/>
      <c r="UXT27" s="384"/>
      <c r="UXU27" s="384"/>
      <c r="UXV27" s="384"/>
      <c r="UXW27" s="384"/>
      <c r="UXX27" s="384"/>
      <c r="UXY27" s="384"/>
      <c r="UXZ27" s="384"/>
      <c r="UYA27" s="384"/>
      <c r="UYB27" s="384"/>
      <c r="UYC27" s="384"/>
      <c r="UYD27" s="384"/>
      <c r="UYE27" s="384"/>
      <c r="UYF27" s="384"/>
      <c r="UYG27" s="384"/>
      <c r="UYH27" s="384"/>
      <c r="UYI27" s="384"/>
      <c r="UYJ27" s="384"/>
      <c r="UYK27" s="384"/>
      <c r="UYL27" s="384"/>
      <c r="UYM27" s="384"/>
      <c r="UYN27" s="384"/>
      <c r="UYO27" s="384"/>
      <c r="UYP27" s="384"/>
      <c r="UYQ27" s="384"/>
      <c r="UYR27" s="384"/>
      <c r="UYS27" s="384"/>
      <c r="UYT27" s="384"/>
      <c r="UYU27" s="384"/>
      <c r="UYV27" s="384"/>
      <c r="UYW27" s="384"/>
      <c r="UYX27" s="384"/>
      <c r="UYY27" s="384"/>
      <c r="UYZ27" s="384"/>
      <c r="UZA27" s="384"/>
      <c r="UZB27" s="384"/>
      <c r="UZC27" s="384"/>
      <c r="UZD27" s="384"/>
      <c r="UZE27" s="384"/>
      <c r="UZF27" s="384"/>
      <c r="UZG27" s="384"/>
      <c r="UZH27" s="384"/>
      <c r="UZI27" s="384"/>
      <c r="UZJ27" s="384"/>
      <c r="UZK27" s="384"/>
      <c r="UZL27" s="384"/>
      <c r="UZM27" s="384"/>
      <c r="UZN27" s="384"/>
      <c r="UZO27" s="384"/>
      <c r="UZP27" s="384"/>
      <c r="UZQ27" s="384"/>
      <c r="UZR27" s="384"/>
      <c r="UZS27" s="384"/>
      <c r="UZT27" s="384"/>
      <c r="UZU27" s="384"/>
      <c r="UZV27" s="384"/>
      <c r="UZW27" s="384"/>
      <c r="UZX27" s="384"/>
      <c r="UZY27" s="384"/>
      <c r="UZZ27" s="384"/>
      <c r="VAA27" s="384"/>
      <c r="VAB27" s="384"/>
      <c r="VAC27" s="384"/>
      <c r="VAD27" s="384"/>
      <c r="VAE27" s="384"/>
      <c r="VAF27" s="384"/>
      <c r="VAG27" s="384"/>
      <c r="VAH27" s="384"/>
      <c r="VAI27" s="384"/>
      <c r="VAJ27" s="384"/>
      <c r="VAK27" s="384"/>
      <c r="VAL27" s="384"/>
      <c r="VAM27" s="384"/>
      <c r="VAN27" s="384"/>
      <c r="VAO27" s="384"/>
      <c r="VAP27" s="384"/>
      <c r="VAQ27" s="384"/>
      <c r="VAR27" s="384"/>
      <c r="VAS27" s="384"/>
      <c r="VAT27" s="384"/>
      <c r="VAU27" s="384"/>
      <c r="VAV27" s="384"/>
      <c r="VAW27" s="384"/>
      <c r="VAX27" s="384"/>
      <c r="VAY27" s="384"/>
      <c r="VAZ27" s="384"/>
      <c r="VBA27" s="384"/>
      <c r="VBB27" s="384"/>
      <c r="VBC27" s="384"/>
      <c r="VBD27" s="384"/>
      <c r="VBE27" s="384"/>
      <c r="VBF27" s="384"/>
      <c r="VBG27" s="384"/>
      <c r="VBH27" s="384"/>
      <c r="VBI27" s="384"/>
      <c r="VBJ27" s="384"/>
      <c r="VBK27" s="384"/>
      <c r="VBL27" s="384"/>
      <c r="VBM27" s="384"/>
      <c r="VBN27" s="384"/>
      <c r="VBO27" s="384"/>
      <c r="VBP27" s="384"/>
      <c r="VBQ27" s="384"/>
      <c r="VBR27" s="384"/>
      <c r="VBS27" s="384"/>
      <c r="VBT27" s="384"/>
      <c r="VBU27" s="384"/>
      <c r="VBV27" s="384"/>
      <c r="VBW27" s="384"/>
      <c r="VBX27" s="384"/>
      <c r="VBY27" s="384"/>
      <c r="VBZ27" s="384"/>
      <c r="VCA27" s="384"/>
      <c r="VCB27" s="384"/>
      <c r="VCC27" s="384"/>
      <c r="VCD27" s="384"/>
      <c r="VCE27" s="384"/>
      <c r="VCF27" s="384"/>
      <c r="VCG27" s="384"/>
      <c r="VCH27" s="384"/>
      <c r="VCI27" s="384"/>
      <c r="VCJ27" s="384"/>
      <c r="VCK27" s="384"/>
      <c r="VCL27" s="384"/>
      <c r="VCM27" s="384"/>
      <c r="VCN27" s="384"/>
      <c r="VCO27" s="384"/>
      <c r="VCP27" s="384"/>
      <c r="VCQ27" s="384"/>
      <c r="VCR27" s="384"/>
      <c r="VCS27" s="384"/>
      <c r="VCT27" s="384"/>
      <c r="VCU27" s="384"/>
      <c r="VCV27" s="384"/>
      <c r="VCW27" s="384"/>
      <c r="VCX27" s="384"/>
      <c r="VCY27" s="384"/>
      <c r="VCZ27" s="384"/>
      <c r="VDA27" s="384"/>
      <c r="VDB27" s="384"/>
      <c r="VDC27" s="384"/>
      <c r="VDD27" s="384"/>
      <c r="VDE27" s="384"/>
      <c r="VDF27" s="384"/>
      <c r="VDG27" s="384"/>
      <c r="VDH27" s="384"/>
      <c r="VDI27" s="384"/>
      <c r="VDJ27" s="384"/>
      <c r="VDK27" s="384"/>
      <c r="VDL27" s="384"/>
      <c r="VDM27" s="384"/>
      <c r="VDN27" s="384"/>
      <c r="VDO27" s="384"/>
      <c r="VDP27" s="384"/>
      <c r="VDQ27" s="384"/>
      <c r="VDR27" s="384"/>
      <c r="VDS27" s="384"/>
      <c r="VDT27" s="384"/>
      <c r="VDU27" s="384"/>
      <c r="VDV27" s="384"/>
      <c r="VDW27" s="384"/>
      <c r="VDX27" s="384"/>
      <c r="VDY27" s="384"/>
      <c r="VDZ27" s="384"/>
      <c r="VEA27" s="384"/>
      <c r="VEB27" s="384"/>
      <c r="VEC27" s="384"/>
      <c r="VED27" s="384"/>
      <c r="VEE27" s="384"/>
      <c r="VEF27" s="384"/>
      <c r="VEG27" s="384"/>
      <c r="VEH27" s="384"/>
      <c r="VEI27" s="384"/>
      <c r="VEJ27" s="384"/>
      <c r="VEK27" s="384"/>
      <c r="VEL27" s="384"/>
      <c r="VEM27" s="384"/>
      <c r="VEN27" s="384"/>
      <c r="VEO27" s="384"/>
      <c r="VEP27" s="384"/>
      <c r="VEQ27" s="384"/>
      <c r="VER27" s="384"/>
      <c r="VES27" s="384"/>
      <c r="VET27" s="384"/>
      <c r="VEU27" s="384"/>
      <c r="VEV27" s="384"/>
      <c r="VEW27" s="384"/>
      <c r="VEX27" s="384"/>
      <c r="VEY27" s="384"/>
      <c r="VEZ27" s="384"/>
      <c r="VFA27" s="384"/>
      <c r="VFB27" s="384"/>
      <c r="VFC27" s="384"/>
      <c r="VFD27" s="384"/>
      <c r="VFE27" s="384"/>
      <c r="VFF27" s="384"/>
      <c r="VFG27" s="384"/>
      <c r="VFH27" s="384"/>
      <c r="VFI27" s="384"/>
      <c r="VFJ27" s="384"/>
      <c r="VFK27" s="384"/>
      <c r="VFL27" s="384"/>
      <c r="VFM27" s="384"/>
      <c r="VFN27" s="384"/>
      <c r="VFO27" s="384"/>
      <c r="VFP27" s="384"/>
      <c r="VFQ27" s="384"/>
      <c r="VFR27" s="384"/>
      <c r="VFS27" s="384"/>
      <c r="VFT27" s="384"/>
      <c r="VFU27" s="384"/>
      <c r="VFV27" s="384"/>
      <c r="VFW27" s="384"/>
      <c r="VFX27" s="384"/>
      <c r="VFY27" s="384"/>
      <c r="VFZ27" s="384"/>
      <c r="VGA27" s="384"/>
      <c r="VGB27" s="384"/>
      <c r="VGC27" s="384"/>
      <c r="VGD27" s="384"/>
      <c r="VGE27" s="384"/>
      <c r="VGF27" s="384"/>
      <c r="VGG27" s="384"/>
      <c r="VGH27" s="384"/>
      <c r="VGI27" s="384"/>
      <c r="VGJ27" s="384"/>
      <c r="VGK27" s="384"/>
      <c r="VGL27" s="384"/>
      <c r="VGM27" s="384"/>
      <c r="VGN27" s="384"/>
      <c r="VGO27" s="384"/>
      <c r="VGP27" s="384"/>
      <c r="VGQ27" s="384"/>
      <c r="VGR27" s="384"/>
      <c r="VGS27" s="384"/>
      <c r="VGT27" s="384"/>
      <c r="VGU27" s="384"/>
      <c r="VGV27" s="384"/>
      <c r="VGW27" s="384"/>
      <c r="VGX27" s="384"/>
      <c r="VGY27" s="384"/>
      <c r="VGZ27" s="384"/>
      <c r="VHA27" s="384"/>
      <c r="VHB27" s="384"/>
      <c r="VHC27" s="384"/>
      <c r="VHD27" s="384"/>
      <c r="VHE27" s="384"/>
      <c r="VHF27" s="384"/>
      <c r="VHG27" s="384"/>
      <c r="VHH27" s="384"/>
      <c r="VHI27" s="384"/>
      <c r="VHJ27" s="384"/>
      <c r="VHK27" s="384"/>
      <c r="VHL27" s="384"/>
      <c r="VHM27" s="384"/>
      <c r="VHN27" s="384"/>
      <c r="VHO27" s="384"/>
      <c r="VHP27" s="384"/>
      <c r="VHQ27" s="384"/>
      <c r="VHR27" s="384"/>
      <c r="VHS27" s="384"/>
      <c r="VHT27" s="384"/>
      <c r="VHU27" s="384"/>
      <c r="VHV27" s="384"/>
      <c r="VHW27" s="384"/>
      <c r="VHX27" s="384"/>
      <c r="VHY27" s="384"/>
      <c r="VHZ27" s="384"/>
      <c r="VIA27" s="384"/>
      <c r="VIB27" s="384"/>
      <c r="VIC27" s="384"/>
      <c r="VID27" s="384"/>
      <c r="VIE27" s="384"/>
      <c r="VIF27" s="384"/>
      <c r="VIG27" s="384"/>
      <c r="VIH27" s="384"/>
      <c r="VII27" s="384"/>
      <c r="VIJ27" s="384"/>
      <c r="VIK27" s="384"/>
      <c r="VIL27" s="384"/>
      <c r="VIM27" s="384"/>
      <c r="VIN27" s="384"/>
      <c r="VIO27" s="384"/>
      <c r="VIP27" s="384"/>
      <c r="VIQ27" s="384"/>
      <c r="VIR27" s="384"/>
      <c r="VIS27" s="384"/>
      <c r="VIT27" s="384"/>
      <c r="VIU27" s="384"/>
      <c r="VIV27" s="384"/>
      <c r="VIW27" s="384"/>
      <c r="VIX27" s="384"/>
      <c r="VIY27" s="384"/>
      <c r="VIZ27" s="384"/>
      <c r="VJA27" s="384"/>
      <c r="VJB27" s="384"/>
      <c r="VJC27" s="384"/>
      <c r="VJD27" s="384"/>
      <c r="VJE27" s="384"/>
      <c r="VJF27" s="384"/>
      <c r="VJG27" s="384"/>
      <c r="VJH27" s="384"/>
      <c r="VJI27" s="384"/>
      <c r="VJJ27" s="384"/>
      <c r="VJK27" s="384"/>
      <c r="VJL27" s="384"/>
      <c r="VJM27" s="384"/>
      <c r="VJN27" s="384"/>
      <c r="VJO27" s="384"/>
      <c r="VJP27" s="384"/>
      <c r="VJQ27" s="384"/>
      <c r="VJR27" s="384"/>
      <c r="VJS27" s="384"/>
      <c r="VJT27" s="384"/>
      <c r="VJU27" s="384"/>
      <c r="VJV27" s="384"/>
      <c r="VJW27" s="384"/>
      <c r="VJX27" s="384"/>
      <c r="VJY27" s="384"/>
      <c r="VJZ27" s="384"/>
      <c r="VKA27" s="384"/>
      <c r="VKB27" s="384"/>
      <c r="VKC27" s="384"/>
      <c r="VKD27" s="384"/>
      <c r="VKE27" s="384"/>
      <c r="VKF27" s="384"/>
      <c r="VKG27" s="384"/>
      <c r="VKH27" s="384"/>
      <c r="VKI27" s="384"/>
      <c r="VKJ27" s="384"/>
      <c r="VKK27" s="384"/>
      <c r="VKL27" s="384"/>
      <c r="VKM27" s="384"/>
      <c r="VKN27" s="384"/>
      <c r="VKO27" s="384"/>
      <c r="VKP27" s="384"/>
      <c r="VKQ27" s="384"/>
      <c r="VKR27" s="384"/>
      <c r="VKS27" s="384"/>
      <c r="VKT27" s="384"/>
      <c r="VKU27" s="384"/>
      <c r="VKV27" s="384"/>
      <c r="VKW27" s="384"/>
      <c r="VKX27" s="384"/>
      <c r="VKY27" s="384"/>
      <c r="VKZ27" s="384"/>
      <c r="VLA27" s="384"/>
      <c r="VLB27" s="384"/>
      <c r="VLC27" s="384"/>
      <c r="VLD27" s="384"/>
      <c r="VLE27" s="384"/>
      <c r="VLF27" s="384"/>
      <c r="VLG27" s="384"/>
      <c r="VLH27" s="384"/>
      <c r="VLI27" s="384"/>
      <c r="VLJ27" s="384"/>
      <c r="VLK27" s="384"/>
      <c r="VLL27" s="384"/>
      <c r="VLM27" s="384"/>
      <c r="VLN27" s="384"/>
      <c r="VLO27" s="384"/>
      <c r="VLP27" s="384"/>
      <c r="VLQ27" s="384"/>
      <c r="VLR27" s="384"/>
      <c r="VLS27" s="384"/>
      <c r="VLT27" s="384"/>
      <c r="VLU27" s="384"/>
      <c r="VLV27" s="384"/>
      <c r="VLW27" s="384"/>
      <c r="VLX27" s="384"/>
      <c r="VLY27" s="384"/>
      <c r="VLZ27" s="384"/>
      <c r="VMA27" s="384"/>
      <c r="VMB27" s="384"/>
      <c r="VMC27" s="384"/>
      <c r="VMD27" s="384"/>
      <c r="VME27" s="384"/>
      <c r="VMF27" s="384"/>
      <c r="VMG27" s="384"/>
      <c r="VMH27" s="384"/>
      <c r="VMI27" s="384"/>
      <c r="VMJ27" s="384"/>
      <c r="VMK27" s="384"/>
      <c r="VML27" s="384"/>
      <c r="VMM27" s="384"/>
      <c r="VMN27" s="384"/>
      <c r="VMO27" s="384"/>
      <c r="VMP27" s="384"/>
      <c r="VMQ27" s="384"/>
      <c r="VMR27" s="384"/>
      <c r="VMS27" s="384"/>
      <c r="VMT27" s="384"/>
      <c r="VMU27" s="384"/>
      <c r="VMV27" s="384"/>
      <c r="VMW27" s="384"/>
      <c r="VMX27" s="384"/>
      <c r="VMY27" s="384"/>
      <c r="VMZ27" s="384"/>
      <c r="VNA27" s="384"/>
      <c r="VNB27" s="384"/>
      <c r="VNC27" s="384"/>
      <c r="VND27" s="384"/>
      <c r="VNE27" s="384"/>
      <c r="VNF27" s="384"/>
      <c r="VNG27" s="384"/>
      <c r="VNH27" s="384"/>
      <c r="VNI27" s="384"/>
      <c r="VNJ27" s="384"/>
      <c r="VNK27" s="384"/>
      <c r="VNL27" s="384"/>
      <c r="VNM27" s="384"/>
      <c r="VNN27" s="384"/>
      <c r="VNO27" s="384"/>
      <c r="VNP27" s="384"/>
      <c r="VNQ27" s="384"/>
      <c r="VNR27" s="384"/>
      <c r="VNS27" s="384"/>
      <c r="VNT27" s="384"/>
      <c r="VNU27" s="384"/>
      <c r="VNV27" s="384"/>
      <c r="VNW27" s="384"/>
      <c r="VNX27" s="384"/>
      <c r="VNY27" s="384"/>
      <c r="VNZ27" s="384"/>
      <c r="VOA27" s="384"/>
      <c r="VOB27" s="384"/>
      <c r="VOC27" s="384"/>
      <c r="VOD27" s="384"/>
      <c r="VOE27" s="384"/>
      <c r="VOF27" s="384"/>
      <c r="VOG27" s="384"/>
      <c r="VOH27" s="384"/>
      <c r="VOI27" s="384"/>
      <c r="VOJ27" s="384"/>
      <c r="VOK27" s="384"/>
      <c r="VOL27" s="384"/>
      <c r="VOM27" s="384"/>
      <c r="VON27" s="384"/>
      <c r="VOO27" s="384"/>
      <c r="VOP27" s="384"/>
      <c r="VOQ27" s="384"/>
      <c r="VOR27" s="384"/>
      <c r="VOS27" s="384"/>
      <c r="VOT27" s="384"/>
      <c r="VOU27" s="384"/>
      <c r="VOV27" s="384"/>
      <c r="VOW27" s="384"/>
      <c r="VOX27" s="384"/>
      <c r="VOY27" s="384"/>
      <c r="VOZ27" s="384"/>
      <c r="VPA27" s="384"/>
      <c r="VPB27" s="384"/>
      <c r="VPC27" s="384"/>
      <c r="VPD27" s="384"/>
      <c r="VPE27" s="384"/>
      <c r="VPF27" s="384"/>
      <c r="VPG27" s="384"/>
      <c r="VPH27" s="384"/>
      <c r="VPI27" s="384"/>
      <c r="VPJ27" s="384"/>
      <c r="VPK27" s="384"/>
      <c r="VPL27" s="384"/>
      <c r="VPM27" s="384"/>
      <c r="VPN27" s="384"/>
      <c r="VPO27" s="384"/>
      <c r="VPP27" s="384"/>
      <c r="VPQ27" s="384"/>
      <c r="VPR27" s="384"/>
      <c r="VPS27" s="384"/>
      <c r="VPT27" s="384"/>
      <c r="VPU27" s="384"/>
      <c r="VPV27" s="384"/>
      <c r="VPW27" s="384"/>
      <c r="VPX27" s="384"/>
      <c r="VPY27" s="384"/>
      <c r="VPZ27" s="384"/>
      <c r="VQA27" s="384"/>
      <c r="VQB27" s="384"/>
      <c r="VQC27" s="384"/>
      <c r="VQD27" s="384"/>
      <c r="VQE27" s="384"/>
      <c r="VQF27" s="384"/>
      <c r="VQG27" s="384"/>
      <c r="VQH27" s="384"/>
      <c r="VQI27" s="384"/>
      <c r="VQJ27" s="384"/>
      <c r="VQK27" s="384"/>
      <c r="VQL27" s="384"/>
      <c r="VQM27" s="384"/>
      <c r="VQN27" s="384"/>
      <c r="VQO27" s="384"/>
      <c r="VQP27" s="384"/>
      <c r="VQQ27" s="384"/>
      <c r="VQR27" s="384"/>
      <c r="VQS27" s="384"/>
      <c r="VQT27" s="384"/>
      <c r="VQU27" s="384"/>
      <c r="VQV27" s="384"/>
      <c r="VQW27" s="384"/>
      <c r="VQX27" s="384"/>
      <c r="VQY27" s="384"/>
      <c r="VQZ27" s="384"/>
      <c r="VRA27" s="384"/>
      <c r="VRB27" s="384"/>
      <c r="VRC27" s="384"/>
      <c r="VRD27" s="384"/>
      <c r="VRE27" s="384"/>
      <c r="VRF27" s="384"/>
      <c r="VRG27" s="384"/>
      <c r="VRH27" s="384"/>
      <c r="VRI27" s="384"/>
      <c r="VRJ27" s="384"/>
      <c r="VRK27" s="384"/>
      <c r="VRL27" s="384"/>
      <c r="VRM27" s="384"/>
      <c r="VRN27" s="384"/>
      <c r="VRO27" s="384"/>
      <c r="VRP27" s="384"/>
      <c r="VRQ27" s="384"/>
      <c r="VRR27" s="384"/>
      <c r="VRS27" s="384"/>
      <c r="VRT27" s="384"/>
      <c r="VRU27" s="384"/>
      <c r="VRV27" s="384"/>
      <c r="VRW27" s="384"/>
      <c r="VRX27" s="384"/>
      <c r="VRY27" s="384"/>
      <c r="VRZ27" s="384"/>
      <c r="VSA27" s="384"/>
      <c r="VSB27" s="384"/>
      <c r="VSC27" s="384"/>
      <c r="VSD27" s="384"/>
      <c r="VSE27" s="384"/>
      <c r="VSF27" s="384"/>
      <c r="VSG27" s="384"/>
      <c r="VSH27" s="384"/>
      <c r="VSI27" s="384"/>
      <c r="VSJ27" s="384"/>
      <c r="VSK27" s="384"/>
      <c r="VSL27" s="384"/>
      <c r="VSM27" s="384"/>
      <c r="VSN27" s="384"/>
      <c r="VSO27" s="384"/>
      <c r="VSP27" s="384"/>
      <c r="VSQ27" s="384"/>
      <c r="VSR27" s="384"/>
      <c r="VSS27" s="384"/>
      <c r="VST27" s="384"/>
      <c r="VSU27" s="384"/>
      <c r="VSV27" s="384"/>
      <c r="VSW27" s="384"/>
      <c r="VSX27" s="384"/>
      <c r="VSY27" s="384"/>
      <c r="VSZ27" s="384"/>
      <c r="VTA27" s="384"/>
      <c r="VTB27" s="384"/>
      <c r="VTC27" s="384"/>
      <c r="VTD27" s="384"/>
      <c r="VTE27" s="384"/>
      <c r="VTF27" s="384"/>
      <c r="VTG27" s="384"/>
      <c r="VTH27" s="384"/>
      <c r="VTI27" s="384"/>
      <c r="VTJ27" s="384"/>
      <c r="VTK27" s="384"/>
      <c r="VTL27" s="384"/>
      <c r="VTM27" s="384"/>
      <c r="VTN27" s="384"/>
      <c r="VTO27" s="384"/>
      <c r="VTP27" s="384"/>
      <c r="VTQ27" s="384"/>
      <c r="VTR27" s="384"/>
      <c r="VTS27" s="384"/>
      <c r="VTT27" s="384"/>
      <c r="VTU27" s="384"/>
      <c r="VTV27" s="384"/>
      <c r="VTW27" s="384"/>
      <c r="VTX27" s="384"/>
      <c r="VTY27" s="384"/>
      <c r="VTZ27" s="384"/>
      <c r="VUA27" s="384"/>
      <c r="VUB27" s="384"/>
      <c r="VUC27" s="384"/>
      <c r="VUD27" s="384"/>
      <c r="VUE27" s="384"/>
      <c r="VUF27" s="384"/>
      <c r="VUG27" s="384"/>
      <c r="VUH27" s="384"/>
      <c r="VUI27" s="384"/>
      <c r="VUJ27" s="384"/>
      <c r="VUK27" s="384"/>
      <c r="VUL27" s="384"/>
      <c r="VUM27" s="384"/>
      <c r="VUN27" s="384"/>
      <c r="VUO27" s="384"/>
      <c r="VUP27" s="384"/>
      <c r="VUQ27" s="384"/>
      <c r="VUR27" s="384"/>
      <c r="VUS27" s="384"/>
      <c r="VUT27" s="384"/>
      <c r="VUU27" s="384"/>
      <c r="VUV27" s="384"/>
      <c r="VUW27" s="384"/>
      <c r="VUX27" s="384"/>
      <c r="VUY27" s="384"/>
      <c r="VUZ27" s="384"/>
      <c r="VVA27" s="384"/>
      <c r="VVB27" s="384"/>
      <c r="VVC27" s="384"/>
      <c r="VVD27" s="384"/>
      <c r="VVE27" s="384"/>
      <c r="VVF27" s="384"/>
      <c r="VVG27" s="384"/>
      <c r="VVH27" s="384"/>
      <c r="VVI27" s="384"/>
      <c r="VVJ27" s="384"/>
      <c r="VVK27" s="384"/>
      <c r="VVL27" s="384"/>
      <c r="VVM27" s="384"/>
      <c r="VVN27" s="384"/>
      <c r="VVO27" s="384"/>
      <c r="VVP27" s="384"/>
      <c r="VVQ27" s="384"/>
      <c r="VVR27" s="384"/>
      <c r="VVS27" s="384"/>
      <c r="VVT27" s="384"/>
      <c r="VVU27" s="384"/>
      <c r="VVV27" s="384"/>
      <c r="VVW27" s="384"/>
      <c r="VVX27" s="384"/>
      <c r="VVY27" s="384"/>
      <c r="VVZ27" s="384"/>
      <c r="VWA27" s="384"/>
      <c r="VWB27" s="384"/>
      <c r="VWC27" s="384"/>
      <c r="VWD27" s="384"/>
      <c r="VWE27" s="384"/>
      <c r="VWF27" s="384"/>
      <c r="VWG27" s="384"/>
      <c r="VWH27" s="384"/>
      <c r="VWI27" s="384"/>
      <c r="VWJ27" s="384"/>
      <c r="VWK27" s="384"/>
      <c r="VWL27" s="384"/>
      <c r="VWM27" s="384"/>
      <c r="VWN27" s="384"/>
      <c r="VWO27" s="384"/>
      <c r="VWP27" s="384"/>
      <c r="VWQ27" s="384"/>
      <c r="VWR27" s="384"/>
      <c r="VWS27" s="384"/>
      <c r="VWT27" s="384"/>
      <c r="VWU27" s="384"/>
      <c r="VWV27" s="384"/>
      <c r="VWW27" s="384"/>
      <c r="VWX27" s="384"/>
      <c r="VWY27" s="384"/>
      <c r="VWZ27" s="384"/>
      <c r="VXA27" s="384"/>
      <c r="VXB27" s="384"/>
      <c r="VXC27" s="384"/>
      <c r="VXD27" s="384"/>
      <c r="VXE27" s="384"/>
      <c r="VXF27" s="384"/>
      <c r="VXG27" s="384"/>
      <c r="VXH27" s="384"/>
      <c r="VXI27" s="384"/>
      <c r="VXJ27" s="384"/>
      <c r="VXK27" s="384"/>
      <c r="VXL27" s="384"/>
      <c r="VXM27" s="384"/>
      <c r="VXN27" s="384"/>
      <c r="VXO27" s="384"/>
      <c r="VXP27" s="384"/>
      <c r="VXQ27" s="384"/>
      <c r="VXR27" s="384"/>
      <c r="VXS27" s="384"/>
      <c r="VXT27" s="384"/>
      <c r="VXU27" s="384"/>
      <c r="VXV27" s="384"/>
      <c r="VXW27" s="384"/>
      <c r="VXX27" s="384"/>
      <c r="VXY27" s="384"/>
      <c r="VXZ27" s="384"/>
      <c r="VYA27" s="384"/>
      <c r="VYB27" s="384"/>
      <c r="VYC27" s="384"/>
      <c r="VYD27" s="384"/>
      <c r="VYE27" s="384"/>
      <c r="VYF27" s="384"/>
      <c r="VYG27" s="384"/>
      <c r="VYH27" s="384"/>
      <c r="VYI27" s="384"/>
      <c r="VYJ27" s="384"/>
      <c r="VYK27" s="384"/>
      <c r="VYL27" s="384"/>
      <c r="VYM27" s="384"/>
      <c r="VYN27" s="384"/>
      <c r="VYO27" s="384"/>
      <c r="VYP27" s="384"/>
      <c r="VYQ27" s="384"/>
      <c r="VYR27" s="384"/>
      <c r="VYS27" s="384"/>
      <c r="VYT27" s="384"/>
      <c r="VYU27" s="384"/>
      <c r="VYV27" s="384"/>
      <c r="VYW27" s="384"/>
      <c r="VYX27" s="384"/>
      <c r="VYY27" s="384"/>
      <c r="VYZ27" s="384"/>
      <c r="VZA27" s="384"/>
      <c r="VZB27" s="384"/>
      <c r="VZC27" s="384"/>
      <c r="VZD27" s="384"/>
      <c r="VZE27" s="384"/>
      <c r="VZF27" s="384"/>
      <c r="VZG27" s="384"/>
      <c r="VZH27" s="384"/>
      <c r="VZI27" s="384"/>
      <c r="VZJ27" s="384"/>
      <c r="VZK27" s="384"/>
      <c r="VZL27" s="384"/>
      <c r="VZM27" s="384"/>
      <c r="VZN27" s="384"/>
      <c r="VZO27" s="384"/>
      <c r="VZP27" s="384"/>
      <c r="VZQ27" s="384"/>
      <c r="VZR27" s="384"/>
      <c r="VZS27" s="384"/>
      <c r="VZT27" s="384"/>
      <c r="VZU27" s="384"/>
      <c r="VZV27" s="384"/>
      <c r="VZW27" s="384"/>
      <c r="VZX27" s="384"/>
      <c r="VZY27" s="384"/>
      <c r="VZZ27" s="384"/>
      <c r="WAA27" s="384"/>
      <c r="WAB27" s="384"/>
      <c r="WAC27" s="384"/>
      <c r="WAD27" s="384"/>
      <c r="WAE27" s="384"/>
      <c r="WAF27" s="384"/>
      <c r="WAG27" s="384"/>
      <c r="WAH27" s="384"/>
      <c r="WAI27" s="384"/>
      <c r="WAJ27" s="384"/>
      <c r="WAK27" s="384"/>
      <c r="WAL27" s="384"/>
      <c r="WAM27" s="384"/>
      <c r="WAN27" s="384"/>
      <c r="WAO27" s="384"/>
      <c r="WAP27" s="384"/>
      <c r="WAQ27" s="384"/>
      <c r="WAR27" s="384"/>
      <c r="WAS27" s="384"/>
      <c r="WAT27" s="384"/>
      <c r="WAU27" s="384"/>
      <c r="WAV27" s="384"/>
      <c r="WAW27" s="384"/>
      <c r="WAX27" s="384"/>
      <c r="WAY27" s="384"/>
      <c r="WAZ27" s="384"/>
      <c r="WBA27" s="384"/>
      <c r="WBB27" s="384"/>
      <c r="WBC27" s="384"/>
      <c r="WBD27" s="384"/>
      <c r="WBE27" s="384"/>
      <c r="WBF27" s="384"/>
      <c r="WBG27" s="384"/>
      <c r="WBH27" s="384"/>
      <c r="WBI27" s="384"/>
      <c r="WBJ27" s="384"/>
      <c r="WBK27" s="384"/>
      <c r="WBL27" s="384"/>
      <c r="WBM27" s="384"/>
      <c r="WBN27" s="384"/>
      <c r="WBO27" s="384"/>
      <c r="WBP27" s="384"/>
      <c r="WBQ27" s="384"/>
      <c r="WBR27" s="384"/>
      <c r="WBS27" s="384"/>
      <c r="WBT27" s="384"/>
      <c r="WBU27" s="384"/>
      <c r="WBV27" s="384"/>
      <c r="WBW27" s="384"/>
      <c r="WBX27" s="384"/>
      <c r="WBY27" s="384"/>
      <c r="WBZ27" s="384"/>
      <c r="WCA27" s="384"/>
      <c r="WCB27" s="384"/>
      <c r="WCC27" s="384"/>
      <c r="WCD27" s="384"/>
      <c r="WCE27" s="384"/>
      <c r="WCF27" s="384"/>
      <c r="WCG27" s="384"/>
      <c r="WCH27" s="384"/>
      <c r="WCI27" s="384"/>
      <c r="WCJ27" s="384"/>
      <c r="WCK27" s="384"/>
      <c r="WCL27" s="384"/>
      <c r="WCM27" s="384"/>
      <c r="WCN27" s="384"/>
      <c r="WCO27" s="384"/>
      <c r="WCP27" s="384"/>
      <c r="WCQ27" s="384"/>
      <c r="WCR27" s="384"/>
      <c r="WCS27" s="384"/>
      <c r="WCT27" s="384"/>
      <c r="WCU27" s="384"/>
      <c r="WCV27" s="384"/>
      <c r="WCW27" s="384"/>
      <c r="WCX27" s="384"/>
      <c r="WCY27" s="384"/>
      <c r="WCZ27" s="384"/>
      <c r="WDA27" s="384"/>
      <c r="WDB27" s="384"/>
      <c r="WDC27" s="384"/>
      <c r="WDD27" s="384"/>
      <c r="WDE27" s="384"/>
      <c r="WDF27" s="384"/>
      <c r="WDG27" s="384"/>
      <c r="WDH27" s="384"/>
      <c r="WDI27" s="384"/>
      <c r="WDJ27" s="384"/>
      <c r="WDK27" s="384"/>
      <c r="WDL27" s="384"/>
      <c r="WDM27" s="384"/>
      <c r="WDN27" s="384"/>
      <c r="WDO27" s="384"/>
      <c r="WDP27" s="384"/>
      <c r="WDQ27" s="384"/>
      <c r="WDR27" s="384"/>
      <c r="WDS27" s="384"/>
      <c r="WDT27" s="384"/>
      <c r="WDU27" s="384"/>
      <c r="WDV27" s="384"/>
      <c r="WDW27" s="384"/>
      <c r="WDX27" s="384"/>
      <c r="WDY27" s="384"/>
      <c r="WDZ27" s="384"/>
      <c r="WEA27" s="384"/>
      <c r="WEB27" s="384"/>
      <c r="WEC27" s="384"/>
      <c r="WED27" s="384"/>
      <c r="WEE27" s="384"/>
      <c r="WEF27" s="384"/>
      <c r="WEG27" s="384"/>
      <c r="WEH27" s="384"/>
      <c r="WEI27" s="384"/>
      <c r="WEJ27" s="384"/>
      <c r="WEK27" s="384"/>
      <c r="WEL27" s="384"/>
      <c r="WEM27" s="384"/>
      <c r="WEN27" s="384"/>
      <c r="WEO27" s="384"/>
      <c r="WEP27" s="384"/>
      <c r="WEQ27" s="384"/>
      <c r="WER27" s="384"/>
      <c r="WES27" s="384"/>
      <c r="WET27" s="384"/>
      <c r="WEU27" s="384"/>
      <c r="WEV27" s="384"/>
      <c r="WEW27" s="384"/>
      <c r="WEX27" s="384"/>
      <c r="WEY27" s="384"/>
      <c r="WEZ27" s="384"/>
      <c r="WFA27" s="384"/>
      <c r="WFB27" s="384"/>
      <c r="WFC27" s="384"/>
      <c r="WFD27" s="384"/>
      <c r="WFE27" s="384"/>
      <c r="WFF27" s="384"/>
      <c r="WFG27" s="384"/>
      <c r="WFH27" s="384"/>
      <c r="WFI27" s="384"/>
      <c r="WFJ27" s="384"/>
      <c r="WFK27" s="384"/>
      <c r="WFL27" s="384"/>
      <c r="WFM27" s="384"/>
      <c r="WFN27" s="384"/>
      <c r="WFO27" s="384"/>
      <c r="WFP27" s="384"/>
      <c r="WFQ27" s="384"/>
      <c r="WFR27" s="384"/>
      <c r="WFS27" s="384"/>
      <c r="WFT27" s="384"/>
      <c r="WFU27" s="384"/>
      <c r="WFV27" s="384"/>
      <c r="WFW27" s="384"/>
      <c r="WFX27" s="384"/>
      <c r="WFY27" s="384"/>
      <c r="WFZ27" s="384"/>
      <c r="WGA27" s="384"/>
      <c r="WGB27" s="384"/>
      <c r="WGC27" s="384"/>
      <c r="WGD27" s="384"/>
      <c r="WGE27" s="384"/>
      <c r="WGF27" s="384"/>
      <c r="WGG27" s="384"/>
      <c r="WGH27" s="384"/>
      <c r="WGI27" s="384"/>
      <c r="WGJ27" s="384"/>
      <c r="WGK27" s="384"/>
      <c r="WGL27" s="384"/>
      <c r="WGM27" s="384"/>
      <c r="WGN27" s="384"/>
      <c r="WGO27" s="384"/>
      <c r="WGP27" s="384"/>
      <c r="WGQ27" s="384"/>
      <c r="WGR27" s="384"/>
      <c r="WGS27" s="384"/>
      <c r="WGT27" s="384"/>
      <c r="WGU27" s="384"/>
      <c r="WGV27" s="384"/>
      <c r="WGW27" s="384"/>
      <c r="WGX27" s="384"/>
      <c r="WGY27" s="384"/>
      <c r="WGZ27" s="384"/>
      <c r="WHA27" s="384"/>
      <c r="WHB27" s="384"/>
      <c r="WHC27" s="384"/>
      <c r="WHD27" s="384"/>
      <c r="WHE27" s="384"/>
      <c r="WHF27" s="384"/>
      <c r="WHG27" s="384"/>
      <c r="WHH27" s="384"/>
      <c r="WHI27" s="384"/>
      <c r="WHJ27" s="384"/>
      <c r="WHK27" s="384"/>
      <c r="WHL27" s="384"/>
      <c r="WHM27" s="384"/>
      <c r="WHN27" s="384"/>
      <c r="WHO27" s="384"/>
      <c r="WHP27" s="384"/>
      <c r="WHQ27" s="384"/>
      <c r="WHR27" s="384"/>
      <c r="WHS27" s="384"/>
      <c r="WHT27" s="384"/>
      <c r="WHU27" s="384"/>
      <c r="WHV27" s="384"/>
      <c r="WHW27" s="384"/>
      <c r="WHX27" s="384"/>
      <c r="WHY27" s="384"/>
      <c r="WHZ27" s="384"/>
      <c r="WIA27" s="384"/>
      <c r="WIB27" s="384"/>
      <c r="WIC27" s="384"/>
      <c r="WID27" s="384"/>
      <c r="WIE27" s="384"/>
      <c r="WIF27" s="384"/>
      <c r="WIG27" s="384"/>
      <c r="WIH27" s="384"/>
      <c r="WII27" s="384"/>
      <c r="WIJ27" s="384"/>
      <c r="WIK27" s="384"/>
      <c r="WIL27" s="384"/>
      <c r="WIM27" s="384"/>
      <c r="WIN27" s="384"/>
      <c r="WIO27" s="384"/>
      <c r="WIP27" s="384"/>
      <c r="WIQ27" s="384"/>
      <c r="WIR27" s="384"/>
      <c r="WIS27" s="384"/>
      <c r="WIT27" s="384"/>
      <c r="WIU27" s="384"/>
      <c r="WIV27" s="384"/>
      <c r="WIW27" s="384"/>
      <c r="WIX27" s="384"/>
      <c r="WIY27" s="384"/>
      <c r="WIZ27" s="384"/>
      <c r="WJA27" s="384"/>
      <c r="WJB27" s="384"/>
      <c r="WJC27" s="384"/>
      <c r="WJD27" s="384"/>
      <c r="WJE27" s="384"/>
      <c r="WJF27" s="384"/>
      <c r="WJG27" s="384"/>
      <c r="WJH27" s="384"/>
      <c r="WJI27" s="384"/>
      <c r="WJJ27" s="384"/>
      <c r="WJK27" s="384"/>
      <c r="WJL27" s="384"/>
      <c r="WJM27" s="384"/>
      <c r="WJN27" s="384"/>
      <c r="WJO27" s="384"/>
      <c r="WJP27" s="384"/>
      <c r="WJQ27" s="384"/>
      <c r="WJR27" s="384"/>
      <c r="WJS27" s="384"/>
      <c r="WJT27" s="384"/>
      <c r="WJU27" s="384"/>
      <c r="WJV27" s="384"/>
      <c r="WJW27" s="384"/>
      <c r="WJX27" s="384"/>
      <c r="WJY27" s="384"/>
      <c r="WJZ27" s="384"/>
      <c r="WKA27" s="384"/>
      <c r="WKB27" s="384"/>
      <c r="WKC27" s="384"/>
      <c r="WKD27" s="384"/>
      <c r="WKE27" s="384"/>
      <c r="WKF27" s="384"/>
      <c r="WKG27" s="384"/>
      <c r="WKH27" s="384"/>
      <c r="WKI27" s="384"/>
      <c r="WKJ27" s="384"/>
      <c r="WKK27" s="384"/>
      <c r="WKL27" s="384"/>
      <c r="WKM27" s="384"/>
      <c r="WKN27" s="384"/>
      <c r="WKO27" s="384"/>
      <c r="WKP27" s="384"/>
      <c r="WKQ27" s="384"/>
      <c r="WKR27" s="384"/>
      <c r="WKS27" s="384"/>
      <c r="WKT27" s="384"/>
      <c r="WKU27" s="384"/>
      <c r="WKV27" s="384"/>
      <c r="WKW27" s="384"/>
      <c r="WKX27" s="384"/>
      <c r="WKY27" s="384"/>
      <c r="WKZ27" s="384"/>
      <c r="WLA27" s="384"/>
      <c r="WLB27" s="384"/>
      <c r="WLC27" s="384"/>
      <c r="WLD27" s="384"/>
      <c r="WLE27" s="384"/>
      <c r="WLF27" s="384"/>
      <c r="WLG27" s="384"/>
      <c r="WLH27" s="384"/>
      <c r="WLI27" s="384"/>
      <c r="WLJ27" s="384"/>
      <c r="WLK27" s="384"/>
      <c r="WLL27" s="384"/>
      <c r="WLM27" s="384"/>
      <c r="WLN27" s="384"/>
      <c r="WLO27" s="384"/>
      <c r="WLP27" s="384"/>
      <c r="WLQ27" s="384"/>
      <c r="WLR27" s="384"/>
      <c r="WLS27" s="384"/>
      <c r="WLT27" s="384"/>
      <c r="WLU27" s="384"/>
      <c r="WLV27" s="384"/>
      <c r="WLW27" s="384"/>
      <c r="WLX27" s="384"/>
      <c r="WLY27" s="384"/>
      <c r="WLZ27" s="384"/>
      <c r="WMA27" s="384"/>
      <c r="WMB27" s="384"/>
      <c r="WMC27" s="384"/>
      <c r="WMD27" s="384"/>
      <c r="WME27" s="384"/>
      <c r="WMF27" s="384"/>
      <c r="WMG27" s="384"/>
      <c r="WMH27" s="384"/>
      <c r="WMI27" s="384"/>
      <c r="WMJ27" s="384"/>
      <c r="WMK27" s="384"/>
      <c r="WML27" s="384"/>
      <c r="WMM27" s="384"/>
      <c r="WMN27" s="384"/>
      <c r="WMO27" s="384"/>
      <c r="WMP27" s="384"/>
      <c r="WMQ27" s="384"/>
      <c r="WMR27" s="384"/>
      <c r="WMS27" s="384"/>
      <c r="WMT27" s="384"/>
      <c r="WMU27" s="384"/>
      <c r="WMV27" s="384"/>
      <c r="WMW27" s="384"/>
      <c r="WMX27" s="384"/>
      <c r="WMY27" s="384"/>
      <c r="WMZ27" s="384"/>
      <c r="WNA27" s="384"/>
      <c r="WNB27" s="384"/>
      <c r="WNC27" s="384"/>
      <c r="WND27" s="384"/>
      <c r="WNE27" s="384"/>
      <c r="WNF27" s="384"/>
      <c r="WNG27" s="384"/>
      <c r="WNH27" s="384"/>
      <c r="WNI27" s="384"/>
      <c r="WNJ27" s="384"/>
      <c r="WNK27" s="384"/>
      <c r="WNL27" s="384"/>
      <c r="WNM27" s="384"/>
      <c r="WNN27" s="384"/>
      <c r="WNO27" s="384"/>
      <c r="WNP27" s="384"/>
      <c r="WNQ27" s="384"/>
      <c r="WNR27" s="384"/>
      <c r="WNS27" s="384"/>
      <c r="WNT27" s="384"/>
      <c r="WNU27" s="384"/>
      <c r="WNV27" s="384"/>
      <c r="WNW27" s="384"/>
      <c r="WNX27" s="384"/>
      <c r="WNY27" s="384"/>
      <c r="WNZ27" s="384"/>
      <c r="WOA27" s="384"/>
      <c r="WOB27" s="384"/>
      <c r="WOC27" s="384"/>
      <c r="WOD27" s="384"/>
      <c r="WOE27" s="384"/>
      <c r="WOF27" s="384"/>
      <c r="WOG27" s="384"/>
      <c r="WOH27" s="384"/>
      <c r="WOI27" s="384"/>
      <c r="WOJ27" s="384"/>
      <c r="WOK27" s="384"/>
      <c r="WOL27" s="384"/>
      <c r="WOM27" s="384"/>
      <c r="WON27" s="384"/>
      <c r="WOO27" s="384"/>
      <c r="WOP27" s="384"/>
      <c r="WOQ27" s="384"/>
      <c r="WOR27" s="384"/>
      <c r="WOS27" s="384"/>
      <c r="WOT27" s="384"/>
      <c r="WOU27" s="384"/>
      <c r="WOV27" s="384"/>
      <c r="WOW27" s="384"/>
      <c r="WOX27" s="384"/>
      <c r="WOY27" s="384"/>
      <c r="WOZ27" s="384"/>
      <c r="WPA27" s="384"/>
      <c r="WPB27" s="384"/>
      <c r="WPC27" s="384"/>
      <c r="WPD27" s="384"/>
      <c r="WPE27" s="384"/>
      <c r="WPF27" s="384"/>
      <c r="WPG27" s="384"/>
      <c r="WPH27" s="384"/>
      <c r="WPI27" s="384"/>
      <c r="WPJ27" s="384"/>
      <c r="WPK27" s="384"/>
      <c r="WPL27" s="384"/>
      <c r="WPM27" s="384"/>
      <c r="WPN27" s="384"/>
      <c r="WPO27" s="384"/>
      <c r="WPP27" s="384"/>
      <c r="WPQ27" s="384"/>
      <c r="WPR27" s="384"/>
      <c r="WPS27" s="384"/>
      <c r="WPT27" s="384"/>
      <c r="WPU27" s="384"/>
      <c r="WPV27" s="384"/>
      <c r="WPW27" s="384"/>
      <c r="WPX27" s="384"/>
      <c r="WPY27" s="384"/>
      <c r="WPZ27" s="384"/>
      <c r="WQA27" s="384"/>
      <c r="WQB27" s="384"/>
      <c r="WQC27" s="384"/>
      <c r="WQD27" s="384"/>
      <c r="WQE27" s="384"/>
      <c r="WQF27" s="384"/>
      <c r="WQG27" s="384"/>
      <c r="WQH27" s="384"/>
      <c r="WQI27" s="384"/>
      <c r="WQJ27" s="384"/>
      <c r="WQK27" s="384"/>
      <c r="WQL27" s="384"/>
      <c r="WQM27" s="384"/>
      <c r="WQN27" s="384"/>
      <c r="WQO27" s="384"/>
      <c r="WQP27" s="384"/>
      <c r="WQQ27" s="384"/>
      <c r="WQR27" s="384"/>
      <c r="WQS27" s="384"/>
      <c r="WQT27" s="384"/>
      <c r="WQU27" s="384"/>
      <c r="WQV27" s="384"/>
      <c r="WQW27" s="384"/>
      <c r="WQX27" s="384"/>
      <c r="WQY27" s="384"/>
      <c r="WQZ27" s="384"/>
      <c r="WRA27" s="384"/>
      <c r="WRB27" s="384"/>
      <c r="WRC27" s="384"/>
      <c r="WRD27" s="384"/>
      <c r="WRE27" s="384"/>
      <c r="WRF27" s="384"/>
      <c r="WRG27" s="384"/>
      <c r="WRH27" s="384"/>
      <c r="WRI27" s="384"/>
      <c r="WRJ27" s="384"/>
      <c r="WRK27" s="384"/>
      <c r="WRL27" s="384"/>
      <c r="WRM27" s="384"/>
      <c r="WRN27" s="384"/>
      <c r="WRO27" s="384"/>
      <c r="WRP27" s="384"/>
      <c r="WRQ27" s="384"/>
      <c r="WRR27" s="384"/>
      <c r="WRS27" s="384"/>
      <c r="WRT27" s="384"/>
      <c r="WRU27" s="384"/>
      <c r="WRV27" s="384"/>
      <c r="WRW27" s="384"/>
      <c r="WRX27" s="384"/>
      <c r="WRY27" s="384"/>
      <c r="WRZ27" s="384"/>
      <c r="WSA27" s="384"/>
      <c r="WSB27" s="384"/>
      <c r="WSC27" s="384"/>
      <c r="WSD27" s="384"/>
      <c r="WSE27" s="384"/>
      <c r="WSF27" s="384"/>
      <c r="WSG27" s="384"/>
      <c r="WSH27" s="384"/>
      <c r="WSI27" s="384"/>
      <c r="WSJ27" s="384"/>
      <c r="WSK27" s="384"/>
      <c r="WSL27" s="384"/>
      <c r="WSM27" s="384"/>
      <c r="WSN27" s="384"/>
      <c r="WSO27" s="384"/>
      <c r="WSP27" s="384"/>
      <c r="WSQ27" s="384"/>
      <c r="WSR27" s="384"/>
      <c r="WSS27" s="384"/>
      <c r="WST27" s="384"/>
      <c r="WSU27" s="384"/>
      <c r="WSV27" s="384"/>
      <c r="WSW27" s="384"/>
      <c r="WSX27" s="384"/>
      <c r="WSY27" s="384"/>
      <c r="WSZ27" s="384"/>
      <c r="WTA27" s="384"/>
      <c r="WTB27" s="384"/>
      <c r="WTC27" s="384"/>
      <c r="WTD27" s="384"/>
      <c r="WTE27" s="384"/>
      <c r="WTF27" s="384"/>
      <c r="WTG27" s="384"/>
      <c r="WTH27" s="384"/>
      <c r="WTI27" s="384"/>
      <c r="WTJ27" s="384"/>
      <c r="WTK27" s="384"/>
      <c r="WTL27" s="384"/>
      <c r="WTM27" s="384"/>
      <c r="WTN27" s="384"/>
      <c r="WTO27" s="384"/>
      <c r="WTP27" s="384"/>
      <c r="WTQ27" s="384"/>
      <c r="WTR27" s="384"/>
      <c r="WTS27" s="384"/>
      <c r="WTT27" s="384"/>
      <c r="WTU27" s="384"/>
      <c r="WTV27" s="384"/>
      <c r="WTW27" s="384"/>
      <c r="WTX27" s="384"/>
      <c r="WTY27" s="384"/>
      <c r="WTZ27" s="384"/>
      <c r="WUA27" s="384"/>
      <c r="WUB27" s="384"/>
      <c r="WUC27" s="384"/>
      <c r="WUD27" s="384"/>
      <c r="WUE27" s="384"/>
      <c r="WUF27" s="384"/>
      <c r="WUG27" s="384"/>
      <c r="WUH27" s="384"/>
      <c r="WUI27" s="384"/>
      <c r="WUJ27" s="384"/>
      <c r="WUK27" s="384"/>
      <c r="WUL27" s="384"/>
      <c r="WUM27" s="384"/>
      <c r="WUN27" s="384"/>
      <c r="WUO27" s="384"/>
      <c r="WUP27" s="384"/>
      <c r="WUQ27" s="384"/>
      <c r="WUR27" s="384"/>
      <c r="WUS27" s="384"/>
      <c r="WUT27" s="384"/>
      <c r="WUU27" s="384"/>
      <c r="WUV27" s="384"/>
      <c r="WUW27" s="384"/>
      <c r="WUX27" s="384"/>
      <c r="WUY27" s="384"/>
      <c r="WUZ27" s="384"/>
      <c r="WVA27" s="384"/>
      <c r="WVB27" s="384"/>
      <c r="WVC27" s="384"/>
      <c r="WVD27" s="384"/>
      <c r="WVE27" s="384"/>
      <c r="WVF27" s="384"/>
      <c r="WVG27" s="384"/>
      <c r="WVH27" s="384"/>
      <c r="WVI27" s="384"/>
      <c r="WVJ27" s="384"/>
      <c r="WVK27" s="384"/>
      <c r="WVL27" s="384"/>
      <c r="WVM27" s="384"/>
      <c r="WVN27" s="384"/>
      <c r="WVO27" s="384"/>
      <c r="WVP27" s="384"/>
      <c r="WVQ27" s="384"/>
      <c r="WVR27" s="384"/>
      <c r="WVS27" s="384"/>
      <c r="WVT27" s="384"/>
      <c r="WVU27" s="384"/>
      <c r="WVV27" s="384"/>
      <c r="WVW27" s="384"/>
      <c r="WVX27" s="384"/>
      <c r="WVY27" s="384"/>
      <c r="WVZ27" s="384"/>
      <c r="WWA27" s="384"/>
      <c r="WWB27" s="384"/>
      <c r="WWC27" s="384"/>
      <c r="WWD27" s="384"/>
      <c r="WWE27" s="384"/>
      <c r="WWF27" s="384"/>
      <c r="WWG27" s="384"/>
      <c r="WWH27" s="384"/>
      <c r="WWI27" s="384"/>
      <c r="WWJ27" s="384"/>
      <c r="WWK27" s="384"/>
      <c r="WWL27" s="384"/>
      <c r="WWM27" s="384"/>
      <c r="WWN27" s="384"/>
      <c r="WWO27" s="384"/>
      <c r="WWP27" s="384"/>
      <c r="WWQ27" s="384"/>
      <c r="WWR27" s="384"/>
      <c r="WWS27" s="384"/>
      <c r="WWT27" s="384"/>
      <c r="WWU27" s="384"/>
      <c r="WWV27" s="384"/>
      <c r="WWW27" s="384"/>
      <c r="WWX27" s="384"/>
      <c r="WWY27" s="384"/>
      <c r="WWZ27" s="384"/>
      <c r="WXA27" s="384"/>
      <c r="WXB27" s="384"/>
      <c r="WXC27" s="384"/>
      <c r="WXD27" s="384"/>
      <c r="WXE27" s="384"/>
      <c r="WXF27" s="384"/>
      <c r="WXG27" s="384"/>
      <c r="WXH27" s="384"/>
      <c r="WXI27" s="384"/>
      <c r="WXJ27" s="384"/>
      <c r="WXK27" s="384"/>
      <c r="WXL27" s="384"/>
      <c r="WXM27" s="384"/>
      <c r="WXN27" s="384"/>
      <c r="WXO27" s="384"/>
      <c r="WXP27" s="384"/>
      <c r="WXQ27" s="384"/>
      <c r="WXR27" s="384"/>
      <c r="WXS27" s="384"/>
      <c r="WXT27" s="384"/>
      <c r="WXU27" s="384"/>
      <c r="WXV27" s="384"/>
      <c r="WXW27" s="384"/>
      <c r="WXX27" s="384"/>
      <c r="WXY27" s="384"/>
      <c r="WXZ27" s="384"/>
      <c r="WYA27" s="384"/>
      <c r="WYB27" s="384"/>
      <c r="WYC27" s="384"/>
      <c r="WYD27" s="384"/>
      <c r="WYE27" s="384"/>
      <c r="WYF27" s="384"/>
      <c r="WYG27" s="384"/>
      <c r="WYH27" s="384"/>
      <c r="WYI27" s="384"/>
      <c r="WYJ27" s="384"/>
      <c r="WYK27" s="384"/>
      <c r="WYL27" s="384"/>
      <c r="WYM27" s="384"/>
      <c r="WYN27" s="384"/>
      <c r="WYO27" s="384"/>
      <c r="WYP27" s="384"/>
      <c r="WYQ27" s="384"/>
      <c r="WYR27" s="384"/>
      <c r="WYS27" s="384"/>
      <c r="WYT27" s="384"/>
      <c r="WYU27" s="384"/>
      <c r="WYV27" s="384"/>
      <c r="WYW27" s="384"/>
      <c r="WYX27" s="384"/>
      <c r="WYY27" s="384"/>
      <c r="WYZ27" s="384"/>
      <c r="WZA27" s="384"/>
      <c r="WZB27" s="384"/>
      <c r="WZC27" s="384"/>
      <c r="WZD27" s="384"/>
      <c r="WZE27" s="384"/>
      <c r="WZF27" s="384"/>
      <c r="WZG27" s="384"/>
      <c r="WZH27" s="384"/>
      <c r="WZI27" s="384"/>
      <c r="WZJ27" s="384"/>
      <c r="WZK27" s="384"/>
      <c r="WZL27" s="384"/>
      <c r="WZM27" s="384"/>
      <c r="WZN27" s="384"/>
      <c r="WZO27" s="384"/>
      <c r="WZP27" s="384"/>
      <c r="WZQ27" s="384"/>
      <c r="WZR27" s="384"/>
      <c r="WZS27" s="384"/>
      <c r="WZT27" s="384"/>
      <c r="WZU27" s="384"/>
      <c r="WZV27" s="384"/>
      <c r="WZW27" s="384"/>
      <c r="WZX27" s="384"/>
      <c r="WZY27" s="384"/>
      <c r="WZZ27" s="384"/>
      <c r="XAA27" s="384"/>
      <c r="XAB27" s="384"/>
      <c r="XAC27" s="384"/>
      <c r="XAD27" s="384"/>
      <c r="XAE27" s="384"/>
      <c r="XAF27" s="384"/>
      <c r="XAG27" s="384"/>
      <c r="XAH27" s="384"/>
      <c r="XAI27" s="384"/>
      <c r="XAJ27" s="384"/>
      <c r="XAK27" s="384"/>
      <c r="XAL27" s="384"/>
      <c r="XAM27" s="384"/>
      <c r="XAN27" s="384"/>
      <c r="XAO27" s="384"/>
      <c r="XAP27" s="384"/>
      <c r="XAQ27" s="384"/>
      <c r="XAR27" s="384"/>
      <c r="XAS27" s="384"/>
      <c r="XAT27" s="384"/>
      <c r="XAU27" s="384"/>
      <c r="XAV27" s="384"/>
      <c r="XAW27" s="384"/>
      <c r="XAX27" s="384"/>
      <c r="XAY27" s="384"/>
      <c r="XAZ27" s="384"/>
      <c r="XBA27" s="384"/>
      <c r="XBB27" s="384"/>
      <c r="XBC27" s="384"/>
      <c r="XBD27" s="384"/>
      <c r="XBE27" s="384"/>
      <c r="XBF27" s="384"/>
      <c r="XBG27" s="384"/>
      <c r="XBH27" s="384"/>
      <c r="XBI27" s="384"/>
      <c r="XBJ27" s="384"/>
      <c r="XBK27" s="384"/>
      <c r="XBL27" s="384"/>
      <c r="XBM27" s="384"/>
      <c r="XBN27" s="384"/>
      <c r="XBO27" s="384"/>
      <c r="XBP27" s="384"/>
      <c r="XBQ27" s="384"/>
      <c r="XBR27" s="384"/>
      <c r="XBS27" s="384"/>
      <c r="XBT27" s="384"/>
      <c r="XBU27" s="384"/>
      <c r="XBV27" s="384"/>
      <c r="XBW27" s="384"/>
      <c r="XBX27" s="384"/>
      <c r="XBY27" s="384"/>
      <c r="XBZ27" s="384"/>
      <c r="XCA27" s="384"/>
      <c r="XCB27" s="384"/>
      <c r="XCC27" s="384"/>
      <c r="XCD27" s="384"/>
      <c r="XCE27" s="384"/>
      <c r="XCF27" s="384"/>
      <c r="XCG27" s="384"/>
      <c r="XCH27" s="384"/>
      <c r="XCI27" s="384"/>
      <c r="XCJ27" s="384"/>
      <c r="XCK27" s="384"/>
      <c r="XCL27" s="384"/>
      <c r="XCM27" s="384"/>
      <c r="XCN27" s="384"/>
      <c r="XCO27" s="384"/>
      <c r="XCP27" s="384"/>
      <c r="XCQ27" s="384"/>
      <c r="XCR27" s="384"/>
      <c r="XCS27" s="384"/>
      <c r="XCT27" s="384"/>
      <c r="XCU27" s="384"/>
      <c r="XCV27" s="384"/>
      <c r="XCW27" s="384"/>
      <c r="XCX27" s="384"/>
      <c r="XCY27" s="384"/>
      <c r="XCZ27" s="384"/>
      <c r="XDA27" s="384"/>
      <c r="XDB27" s="384"/>
      <c r="XDC27" s="384"/>
      <c r="XDD27" s="384"/>
      <c r="XDE27" s="384"/>
      <c r="XDF27" s="384"/>
      <c r="XDG27" s="384"/>
      <c r="XDH27" s="384"/>
      <c r="XDI27" s="384"/>
      <c r="XDJ27" s="384"/>
      <c r="XDK27" s="384"/>
      <c r="XDL27" s="384"/>
      <c r="XDM27" s="384"/>
      <c r="XDN27" s="384"/>
      <c r="XDO27" s="384"/>
      <c r="XDP27" s="384"/>
      <c r="XDQ27" s="384"/>
      <c r="XDR27" s="384"/>
      <c r="XDS27" s="384"/>
      <c r="XDT27" s="384"/>
      <c r="XDU27" s="384"/>
      <c r="XDV27" s="384"/>
      <c r="XDW27" s="384"/>
      <c r="XDX27" s="384"/>
      <c r="XDY27" s="384"/>
      <c r="XDZ27" s="384"/>
      <c r="XEA27" s="384"/>
      <c r="XEB27" s="384"/>
      <c r="XEC27" s="384"/>
      <c r="XED27" s="384"/>
      <c r="XEE27" s="384"/>
      <c r="XEF27" s="384"/>
      <c r="XEG27" s="384"/>
      <c r="XEH27" s="384"/>
      <c r="XEI27" s="384"/>
      <c r="XEJ27" s="384"/>
      <c r="XEK27" s="384"/>
      <c r="XEL27" s="384"/>
      <c r="XEM27" s="384"/>
      <c r="XEN27" s="384"/>
      <c r="XEO27" s="384"/>
      <c r="XEP27" s="384"/>
      <c r="XEQ27" s="384"/>
      <c r="XER27" s="384"/>
      <c r="XES27" s="384"/>
      <c r="XET27" s="384"/>
      <c r="XEU27" s="384"/>
    </row>
    <row r="28" spans="1:16375" ht="14.45" customHeight="1">
      <c r="A28" s="421" t="s">
        <v>75</v>
      </c>
      <c r="B28" s="427">
        <v>9510</v>
      </c>
      <c r="C28" s="378">
        <v>10815</v>
      </c>
      <c r="D28" s="379">
        <f t="shared" ref="D28:D30" si="7">(C28-B28)/B28*100</f>
        <v>13.722397476340694</v>
      </c>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row>
    <row r="29" spans="1:16375" ht="14.45" customHeight="1">
      <c r="A29" s="421" t="s">
        <v>76</v>
      </c>
      <c r="B29" s="427">
        <v>13967</v>
      </c>
      <c r="C29" s="378">
        <f>479+7890+2101</f>
        <v>10470</v>
      </c>
      <c r="D29" s="379">
        <f t="shared" si="7"/>
        <v>-25.037588601704012</v>
      </c>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row>
    <row r="30" spans="1:16375" ht="14.45" customHeight="1">
      <c r="A30" s="388" t="s">
        <v>237</v>
      </c>
      <c r="B30" s="377">
        <f>+B4+B21</f>
        <v>748271</v>
      </c>
      <c r="C30" s="377">
        <f>+C4+C21</f>
        <v>793168</v>
      </c>
      <c r="D30" s="379">
        <f t="shared" si="7"/>
        <v>6.0000988946518046</v>
      </c>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row>
    <row r="31" spans="1:16375" ht="54" customHeight="1">
      <c r="A31" s="727"/>
      <c r="B31" s="728"/>
      <c r="C31" s="729"/>
      <c r="D31" s="730"/>
    </row>
  </sheetData>
  <mergeCells count="2">
    <mergeCell ref="A1:D1"/>
    <mergeCell ref="A31:D31"/>
  </mergeCells>
  <phoneticPr fontId="114" type="noConversion"/>
  <printOptions horizontalCentered="1"/>
  <pageMargins left="0.79027777777777797" right="0.79027777777777797" top="0.97916666666666696" bottom="0.97916666666666696" header="0.2" footer="0.79027777777777797"/>
  <pageSetup paperSize="9" firstPageNumber="11" orientation="portrait" useFirstPageNumber="1" verticalDpi="180"/>
  <headerFooter alignWithMargins="0">
    <oddFooter>&amp;C第 &amp;P 页</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WVC40"/>
  <sheetViews>
    <sheetView showZeros="0" workbookViewId="0">
      <pane ySplit="3" topLeftCell="A10" activePane="bottomLeft" state="frozen"/>
      <selection pane="bottomLeft" activeCell="M20" sqref="M20"/>
    </sheetView>
  </sheetViews>
  <sheetFormatPr defaultColWidth="9" defaultRowHeight="15.75"/>
  <cols>
    <col min="1" max="1" width="32" style="397" customWidth="1"/>
    <col min="2" max="2" width="15.5" style="398" customWidth="1"/>
    <col min="3" max="3" width="14" style="399" customWidth="1"/>
    <col min="4" max="4" width="14.125" style="397" customWidth="1"/>
    <col min="5" max="16123" width="9" style="397"/>
  </cols>
  <sheetData>
    <row r="1" spans="1:4" s="395" customFormat="1" ht="47.25" customHeight="1">
      <c r="A1" s="731" t="s">
        <v>238</v>
      </c>
      <c r="B1" s="731"/>
      <c r="C1" s="732"/>
      <c r="D1" s="731"/>
    </row>
    <row r="2" spans="1:4" ht="24.95" customHeight="1">
      <c r="A2" s="400"/>
      <c r="B2" s="400"/>
      <c r="C2" s="401"/>
      <c r="D2" s="402" t="s">
        <v>34</v>
      </c>
    </row>
    <row r="3" spans="1:4" ht="29.25" customHeight="1">
      <c r="A3" s="316" t="s">
        <v>239</v>
      </c>
      <c r="B3" s="403" t="s">
        <v>240</v>
      </c>
      <c r="C3" s="404" t="s">
        <v>241</v>
      </c>
      <c r="D3" s="403" t="s">
        <v>242</v>
      </c>
    </row>
    <row r="4" spans="1:4" s="396" customFormat="1" ht="24" customHeight="1">
      <c r="A4" s="351" t="s">
        <v>85</v>
      </c>
      <c r="B4" s="405">
        <v>346563</v>
      </c>
      <c r="C4" s="406">
        <v>347186</v>
      </c>
      <c r="D4" s="407">
        <f t="shared" ref="D4" si="0">(C4-B4)/B4*100</f>
        <v>0.17976529519885273</v>
      </c>
    </row>
    <row r="5" spans="1:4" s="396" customFormat="1" ht="24" customHeight="1">
      <c r="A5" s="351" t="s">
        <v>86</v>
      </c>
      <c r="B5" s="405">
        <v>0</v>
      </c>
      <c r="C5" s="406">
        <v>0</v>
      </c>
      <c r="D5" s="407"/>
    </row>
    <row r="6" spans="1:4" s="396" customFormat="1" ht="24" customHeight="1">
      <c r="A6" s="351" t="s">
        <v>87</v>
      </c>
      <c r="B6" s="405">
        <v>3011</v>
      </c>
      <c r="C6" s="406">
        <v>3041</v>
      </c>
      <c r="D6" s="407">
        <f t="shared" ref="D6" si="1">(C6-B6)/B6*100</f>
        <v>0.99634672866157414</v>
      </c>
    </row>
    <row r="7" spans="1:4" s="396" customFormat="1" ht="24" customHeight="1">
      <c r="A7" s="351" t="s">
        <v>88</v>
      </c>
      <c r="B7" s="405">
        <f>135474-28000</f>
        <v>107474</v>
      </c>
      <c r="C7" s="406">
        <v>110437</v>
      </c>
      <c r="D7" s="407">
        <f t="shared" ref="D7" si="2">(C7-B7)/B7*100</f>
        <v>2.7569458659768875</v>
      </c>
    </row>
    <row r="8" spans="1:4" s="396" customFormat="1" ht="24" customHeight="1">
      <c r="A8" s="351" t="s">
        <v>89</v>
      </c>
      <c r="B8" s="405">
        <v>528724</v>
      </c>
      <c r="C8" s="406">
        <v>559008</v>
      </c>
      <c r="D8" s="407">
        <f t="shared" ref="D8:D19" si="3">(C8-B8)/B8*100</f>
        <v>5.727752097502667</v>
      </c>
    </row>
    <row r="9" spans="1:4" s="396" customFormat="1" ht="24" customHeight="1">
      <c r="A9" s="351" t="s">
        <v>90</v>
      </c>
      <c r="B9" s="405">
        <f>34008-5500</f>
        <v>28508</v>
      </c>
      <c r="C9" s="406">
        <v>29153</v>
      </c>
      <c r="D9" s="407">
        <f t="shared" si="3"/>
        <v>2.2625228006173703</v>
      </c>
    </row>
    <row r="10" spans="1:4" s="396" customFormat="1" ht="24" customHeight="1">
      <c r="A10" s="351" t="s">
        <v>91</v>
      </c>
      <c r="B10" s="405">
        <f>70830-30000</f>
        <v>40830</v>
      </c>
      <c r="C10" s="406">
        <v>40936</v>
      </c>
      <c r="D10" s="407">
        <f t="shared" si="3"/>
        <v>0.25961302963507227</v>
      </c>
    </row>
    <row r="11" spans="1:4" s="396" customFormat="1" ht="24" customHeight="1">
      <c r="A11" s="351" t="s">
        <v>92</v>
      </c>
      <c r="B11" s="405">
        <f>614634+5416</f>
        <v>620050</v>
      </c>
      <c r="C11" s="406">
        <v>634760</v>
      </c>
      <c r="D11" s="407">
        <f t="shared" si="3"/>
        <v>2.372389323441658</v>
      </c>
    </row>
    <row r="12" spans="1:4" s="396" customFormat="1" ht="24" customHeight="1">
      <c r="A12" s="351" t="s">
        <v>93</v>
      </c>
      <c r="B12" s="405">
        <v>396542</v>
      </c>
      <c r="C12" s="406">
        <v>404786</v>
      </c>
      <c r="D12" s="407">
        <f t="shared" si="3"/>
        <v>2.0789727191571132</v>
      </c>
    </row>
    <row r="13" spans="1:4" s="396" customFormat="1" ht="24" customHeight="1">
      <c r="A13" s="351" t="s">
        <v>94</v>
      </c>
      <c r="B13" s="405">
        <f>124638-20000</f>
        <v>104638</v>
      </c>
      <c r="C13" s="406">
        <v>116502</v>
      </c>
      <c r="D13" s="407">
        <f t="shared" si="3"/>
        <v>11.338137196811866</v>
      </c>
    </row>
    <row r="14" spans="1:4" s="396" customFormat="1" ht="24" customHeight="1">
      <c r="A14" s="351" t="s">
        <v>95</v>
      </c>
      <c r="B14" s="405">
        <f>141992-12000</f>
        <v>129992</v>
      </c>
      <c r="C14" s="406">
        <v>133269</v>
      </c>
      <c r="D14" s="407">
        <f t="shared" si="3"/>
        <v>2.5209243645762816</v>
      </c>
    </row>
    <row r="15" spans="1:4" s="396" customFormat="1" ht="24" customHeight="1">
      <c r="A15" s="351" t="s">
        <v>96</v>
      </c>
      <c r="B15" s="405">
        <f>499785-30000-2000</f>
        <v>467785</v>
      </c>
      <c r="C15" s="406">
        <v>489848</v>
      </c>
      <c r="D15" s="407">
        <f t="shared" si="3"/>
        <v>4.716482999668651</v>
      </c>
    </row>
    <row r="16" spans="1:4" s="396" customFormat="1" ht="24" customHeight="1">
      <c r="A16" s="351" t="s">
        <v>97</v>
      </c>
      <c r="B16" s="405">
        <f>123302-12000</f>
        <v>111302</v>
      </c>
      <c r="C16" s="406">
        <v>113584</v>
      </c>
      <c r="D16" s="407">
        <f t="shared" si="3"/>
        <v>2.0502776230436113</v>
      </c>
    </row>
    <row r="17" spans="1:4" s="396" customFormat="1" ht="24" customHeight="1">
      <c r="A17" s="351" t="s">
        <v>98</v>
      </c>
      <c r="B17" s="405">
        <v>46770</v>
      </c>
      <c r="C17" s="406">
        <v>47326</v>
      </c>
      <c r="D17" s="407">
        <f t="shared" si="3"/>
        <v>1.1887962369039984</v>
      </c>
    </row>
    <row r="18" spans="1:4" s="396" customFormat="1" ht="24" customHeight="1">
      <c r="A18" s="351" t="s">
        <v>99</v>
      </c>
      <c r="B18" s="405">
        <f>11460-5000</f>
        <v>6460</v>
      </c>
      <c r="C18" s="406">
        <v>6571</v>
      </c>
      <c r="D18" s="407">
        <f t="shared" si="3"/>
        <v>1.7182662538699691</v>
      </c>
    </row>
    <row r="19" spans="1:4" s="396" customFormat="1" ht="24" customHeight="1">
      <c r="A19" s="351" t="s">
        <v>100</v>
      </c>
      <c r="B19" s="405">
        <v>280</v>
      </c>
      <c r="C19" s="406">
        <v>293</v>
      </c>
      <c r="D19" s="407">
        <f t="shared" si="3"/>
        <v>4.6428571428571432</v>
      </c>
    </row>
    <row r="20" spans="1:4" s="396" customFormat="1" ht="24" customHeight="1">
      <c r="A20" s="408" t="s">
        <v>101</v>
      </c>
      <c r="B20" s="405">
        <v>0</v>
      </c>
      <c r="C20" s="406">
        <v>0</v>
      </c>
      <c r="D20" s="407"/>
    </row>
    <row r="21" spans="1:4" s="396" customFormat="1" ht="24" customHeight="1">
      <c r="A21" s="408" t="s">
        <v>102</v>
      </c>
      <c r="B21" s="405">
        <f>23482-2000</f>
        <v>21482</v>
      </c>
      <c r="C21" s="406">
        <v>21966</v>
      </c>
      <c r="D21" s="407">
        <f t="shared" ref="D21:D25" si="4">(C21-B21)/B21*100</f>
        <v>2.25304906433293</v>
      </c>
    </row>
    <row r="22" spans="1:4" s="396" customFormat="1" ht="24" customHeight="1">
      <c r="A22" s="408" t="s">
        <v>103</v>
      </c>
      <c r="B22" s="405">
        <f>139195-45000</f>
        <v>94195</v>
      </c>
      <c r="C22" s="406">
        <v>97654</v>
      </c>
      <c r="D22" s="407">
        <f t="shared" si="4"/>
        <v>3.6721694357449972</v>
      </c>
    </row>
    <row r="23" spans="1:4" ht="24" customHeight="1">
      <c r="A23" s="408" t="s">
        <v>104</v>
      </c>
      <c r="B23" s="409">
        <f>13269-3300</f>
        <v>9969</v>
      </c>
      <c r="C23" s="406">
        <v>10024</v>
      </c>
      <c r="D23" s="407">
        <f t="shared" si="4"/>
        <v>0.55171030193600157</v>
      </c>
    </row>
    <row r="24" spans="1:4" ht="24" customHeight="1">
      <c r="A24" s="356" t="s">
        <v>243</v>
      </c>
      <c r="B24" s="409">
        <v>15726</v>
      </c>
      <c r="C24" s="406">
        <v>15947</v>
      </c>
      <c r="D24" s="407">
        <f t="shared" si="4"/>
        <v>1.4053160371359532</v>
      </c>
    </row>
    <row r="25" spans="1:4" ht="24" customHeight="1">
      <c r="A25" s="408" t="s">
        <v>106</v>
      </c>
      <c r="B25" s="409">
        <v>66534</v>
      </c>
      <c r="C25" s="406">
        <v>79351</v>
      </c>
      <c r="D25" s="407">
        <f t="shared" si="4"/>
        <v>19.263835031713107</v>
      </c>
    </row>
    <row r="26" spans="1:4" ht="24" customHeight="1">
      <c r="A26" s="410" t="s">
        <v>244</v>
      </c>
      <c r="B26" s="409"/>
      <c r="C26" s="406">
        <f>37721+959</f>
        <v>38680</v>
      </c>
      <c r="D26" s="407"/>
    </row>
    <row r="27" spans="1:4" ht="24" customHeight="1">
      <c r="A27" s="408" t="s">
        <v>107</v>
      </c>
      <c r="B27" s="409">
        <v>3613</v>
      </c>
      <c r="C27" s="406">
        <v>30782</v>
      </c>
      <c r="D27" s="407"/>
    </row>
    <row r="28" spans="1:4" ht="24" customHeight="1">
      <c r="A28" s="411" t="s">
        <v>245</v>
      </c>
      <c r="B28" s="409">
        <f>SUM(B4:B27)</f>
        <v>3150448</v>
      </c>
      <c r="C28" s="409">
        <f>SUM(C4:C27)</f>
        <v>3331104</v>
      </c>
      <c r="D28" s="407">
        <f>(C28-B28)/B28*100</f>
        <v>5.7342955668527145</v>
      </c>
    </row>
    <row r="29" spans="1:4">
      <c r="A29" s="412"/>
      <c r="B29" s="412"/>
      <c r="C29" s="413"/>
      <c r="D29" s="412"/>
    </row>
    <row r="30" spans="1:4">
      <c r="A30" s="412"/>
      <c r="B30" s="412"/>
      <c r="C30" s="413"/>
      <c r="D30" s="412"/>
    </row>
    <row r="31" spans="1:4">
      <c r="A31" s="412"/>
      <c r="B31" s="412"/>
      <c r="C31" s="413"/>
      <c r="D31" s="412"/>
    </row>
    <row r="32" spans="1:4">
      <c r="A32" s="412"/>
      <c r="B32" s="412"/>
      <c r="C32" s="413"/>
      <c r="D32" s="412"/>
    </row>
    <row r="33" spans="1:4" customFormat="1">
      <c r="A33" s="397"/>
      <c r="B33" s="398"/>
      <c r="C33" s="399"/>
      <c r="D33" s="397"/>
    </row>
    <row r="34" spans="1:4" customFormat="1">
      <c r="A34" s="397"/>
      <c r="B34" s="398"/>
      <c r="C34" s="399"/>
      <c r="D34" s="397"/>
    </row>
    <row r="35" spans="1:4" customFormat="1">
      <c r="A35" s="397"/>
      <c r="B35" s="398"/>
      <c r="C35" s="399"/>
      <c r="D35" s="397"/>
    </row>
    <row r="36" spans="1:4" customFormat="1">
      <c r="A36" s="397"/>
      <c r="B36" s="398"/>
      <c r="C36" s="399"/>
      <c r="D36" s="397"/>
    </row>
    <row r="37" spans="1:4" customFormat="1">
      <c r="A37" s="397"/>
      <c r="B37" s="398"/>
      <c r="C37" s="399"/>
      <c r="D37" s="397"/>
    </row>
    <row r="38" spans="1:4" customFormat="1">
      <c r="A38" s="397"/>
      <c r="B38" s="398"/>
      <c r="C38" s="399"/>
      <c r="D38" s="397"/>
    </row>
    <row r="39" spans="1:4" customFormat="1">
      <c r="A39" s="397"/>
      <c r="B39" s="398"/>
      <c r="C39" s="399"/>
      <c r="D39" s="397"/>
    </row>
    <row r="40" spans="1:4" customFormat="1">
      <c r="A40" s="414"/>
      <c r="B40" s="398"/>
      <c r="C40" s="399"/>
      <c r="D40" s="397"/>
    </row>
  </sheetData>
  <mergeCells count="1">
    <mergeCell ref="A1:D1"/>
  </mergeCells>
  <phoneticPr fontId="114" type="noConversion"/>
  <printOptions horizontalCentered="1"/>
  <pageMargins left="0.79027777777777797" right="0.79027777777777797" top="0.97916666666666696" bottom="0.97916666666666696" header="0.2" footer="0.79027777777777797"/>
  <pageSetup paperSize="9" firstPageNumber="12" orientation="portrait" useFirstPageNumber="1"/>
  <headerFooter alignWithMargins="0">
    <oddFooter>&amp;C第 &amp;P 页</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XDV28"/>
  <sheetViews>
    <sheetView topLeftCell="A3" workbookViewId="0">
      <selection activeCell="F20" sqref="F20"/>
    </sheetView>
  </sheetViews>
  <sheetFormatPr defaultColWidth="9" defaultRowHeight="15.75"/>
  <cols>
    <col min="1" max="1" width="28.375" style="195" customWidth="1"/>
    <col min="2" max="2" width="10.125" style="195" customWidth="1"/>
    <col min="3" max="3" width="27.875" style="195" customWidth="1"/>
    <col min="4" max="4" width="10.25" style="195" customWidth="1"/>
    <col min="5" max="5" width="9" style="195"/>
    <col min="6" max="6" width="11.5" style="195"/>
    <col min="7" max="16350" width="9" style="195"/>
  </cols>
  <sheetData>
    <row r="1" spans="1:6" s="194" customFormat="1" ht="45.75" customHeight="1">
      <c r="A1" s="733" t="s">
        <v>246</v>
      </c>
      <c r="B1" s="733"/>
      <c r="C1" s="733"/>
      <c r="D1" s="733"/>
    </row>
    <row r="2" spans="1:6" ht="19.5" customHeight="1">
      <c r="A2" s="305"/>
      <c r="B2" s="306"/>
      <c r="C2" s="305"/>
      <c r="D2" s="307" t="s">
        <v>80</v>
      </c>
    </row>
    <row r="3" spans="1:6" ht="32.1" customHeight="1">
      <c r="A3" s="734" t="s">
        <v>247</v>
      </c>
      <c r="B3" s="734"/>
      <c r="C3" s="734" t="s">
        <v>248</v>
      </c>
      <c r="D3" s="734"/>
    </row>
    <row r="4" spans="1:6" ht="27" customHeight="1">
      <c r="A4" s="308" t="s">
        <v>249</v>
      </c>
      <c r="B4" s="309" t="s">
        <v>250</v>
      </c>
      <c r="C4" s="310" t="s">
        <v>249</v>
      </c>
      <c r="D4" s="309" t="s">
        <v>250</v>
      </c>
    </row>
    <row r="5" spans="1:6" ht="24.95" customHeight="1">
      <c r="A5" s="311" t="s">
        <v>251</v>
      </c>
      <c r="B5" s="390">
        <v>793168</v>
      </c>
      <c r="C5" s="312" t="s">
        <v>252</v>
      </c>
      <c r="D5" s="390">
        <v>3331104</v>
      </c>
    </row>
    <row r="6" spans="1:6" ht="24.95" customHeight="1">
      <c r="A6" s="313" t="s">
        <v>253</v>
      </c>
      <c r="B6" s="390">
        <f>+B7+B12+B17</f>
        <v>2235265</v>
      </c>
      <c r="C6" s="312" t="s">
        <v>254</v>
      </c>
      <c r="D6" s="390">
        <f>D5-D7</f>
        <v>2467594</v>
      </c>
    </row>
    <row r="7" spans="1:6" ht="24.95" customHeight="1">
      <c r="A7" s="313" t="s">
        <v>255</v>
      </c>
      <c r="B7" s="390">
        <f>SUM(B8:B11)</f>
        <v>85103</v>
      </c>
      <c r="C7" s="313" t="s">
        <v>256</v>
      </c>
      <c r="D7" s="390">
        <v>863510</v>
      </c>
    </row>
    <row r="8" spans="1:6" ht="24.95" customHeight="1">
      <c r="A8" s="313" t="s">
        <v>257</v>
      </c>
      <c r="B8" s="390">
        <v>34774</v>
      </c>
      <c r="C8" s="313" t="s">
        <v>258</v>
      </c>
      <c r="D8" s="390">
        <f>+D9+D10</f>
        <v>21896</v>
      </c>
    </row>
    <row r="9" spans="1:6" ht="24.95" customHeight="1">
      <c r="A9" s="313" t="s">
        <v>259</v>
      </c>
      <c r="B9" s="390">
        <v>4608</v>
      </c>
      <c r="C9" s="313" t="s">
        <v>260</v>
      </c>
      <c r="D9" s="390">
        <v>1706</v>
      </c>
    </row>
    <row r="10" spans="1:6" ht="24.95" customHeight="1">
      <c r="A10" s="313" t="s">
        <v>261</v>
      </c>
      <c r="B10" s="390">
        <v>14573</v>
      </c>
      <c r="C10" s="313" t="s">
        <v>262</v>
      </c>
      <c r="D10" s="390">
        <v>20190</v>
      </c>
    </row>
    <row r="11" spans="1:6" ht="24.95" customHeight="1">
      <c r="A11" s="313" t="s">
        <v>263</v>
      </c>
      <c r="B11" s="390">
        <f>16689+14459</f>
        <v>31148</v>
      </c>
      <c r="C11" s="313"/>
      <c r="D11" s="390"/>
    </row>
    <row r="12" spans="1:6" ht="24.95" customHeight="1">
      <c r="A12" s="313" t="s">
        <v>264</v>
      </c>
      <c r="B12" s="390">
        <f>1377431-90779</f>
        <v>1286652</v>
      </c>
      <c r="C12" s="319" t="s">
        <v>265</v>
      </c>
      <c r="D12" s="390"/>
    </row>
    <row r="13" spans="1:6" ht="24.95" customHeight="1">
      <c r="A13" s="313" t="s">
        <v>266</v>
      </c>
      <c r="B13" s="390"/>
      <c r="C13" s="321" t="s">
        <v>267</v>
      </c>
      <c r="D13" s="390">
        <v>86914</v>
      </c>
    </row>
    <row r="14" spans="1:6" ht="24.95" customHeight="1">
      <c r="A14" s="313" t="s">
        <v>268</v>
      </c>
      <c r="B14" s="390">
        <v>467669</v>
      </c>
      <c r="C14" s="321" t="s">
        <v>269</v>
      </c>
      <c r="D14" s="391"/>
      <c r="F14" s="195">
        <v>408480</v>
      </c>
    </row>
    <row r="15" spans="1:6" ht="24.95" customHeight="1">
      <c r="A15" s="313" t="s">
        <v>270</v>
      </c>
      <c r="B15" s="390">
        <v>158486</v>
      </c>
      <c r="C15" s="312" t="s">
        <v>271</v>
      </c>
      <c r="D15" s="390"/>
      <c r="F15" s="195">
        <f>+F14*1.07*1.07</f>
        <v>467668.75200000004</v>
      </c>
    </row>
    <row r="16" spans="1:6" ht="24.95" customHeight="1">
      <c r="A16" s="313" t="s">
        <v>272</v>
      </c>
      <c r="B16" s="390">
        <f>+B12-B13-B14-B15</f>
        <v>660497</v>
      </c>
      <c r="C16" s="312" t="s">
        <v>273</v>
      </c>
      <c r="D16" s="390">
        <v>22137</v>
      </c>
    </row>
    <row r="17" spans="1:223" ht="24.95" customHeight="1">
      <c r="A17" s="313" t="s">
        <v>274</v>
      </c>
      <c r="B17" s="390">
        <v>863510</v>
      </c>
      <c r="C17" s="312"/>
      <c r="D17" s="390"/>
    </row>
    <row r="18" spans="1:223" ht="24.95" customHeight="1">
      <c r="A18" s="392" t="s">
        <v>275</v>
      </c>
      <c r="B18" s="390"/>
      <c r="C18" s="328"/>
      <c r="D18" s="390"/>
    </row>
    <row r="19" spans="1:223" ht="24.95" customHeight="1">
      <c r="A19" s="392" t="s">
        <v>276</v>
      </c>
      <c r="B19" s="390">
        <f>56029+20308</f>
        <v>76337</v>
      </c>
      <c r="C19" s="328"/>
      <c r="D19" s="390"/>
    </row>
    <row r="20" spans="1:223" ht="24.95" customHeight="1">
      <c r="A20" s="392" t="s">
        <v>277</v>
      </c>
      <c r="B20" s="390">
        <v>27034</v>
      </c>
      <c r="C20" s="328"/>
      <c r="D20" s="390"/>
    </row>
    <row r="21" spans="1:223" ht="24.95" customHeight="1">
      <c r="A21" s="392" t="s">
        <v>278</v>
      </c>
      <c r="B21" s="390">
        <v>7500</v>
      </c>
      <c r="C21" s="328"/>
      <c r="D21" s="390"/>
    </row>
    <row r="22" spans="1:223" ht="24.95" customHeight="1">
      <c r="A22" s="392" t="s">
        <v>279</v>
      </c>
      <c r="B22" s="390">
        <v>322747</v>
      </c>
      <c r="C22" s="328"/>
      <c r="D22" s="390"/>
    </row>
    <row r="23" spans="1:223" ht="26.1" customHeight="1">
      <c r="A23" s="393" t="s">
        <v>280</v>
      </c>
      <c r="B23" s="394">
        <f>+B5+B6+B18+B19+B20+B21+B22</f>
        <v>3462051</v>
      </c>
      <c r="C23" s="393" t="s">
        <v>281</v>
      </c>
      <c r="D23" s="394">
        <f>+D5+D8+D13+D12+D14+D15+D16</f>
        <v>3462051</v>
      </c>
    </row>
    <row r="24" spans="1:223">
      <c r="D24" s="330"/>
    </row>
    <row r="25" spans="1:223">
      <c r="D25" s="330"/>
    </row>
    <row r="26" spans="1:223" hidden="1">
      <c r="D26" s="195">
        <f>+D23-B23</f>
        <v>0</v>
      </c>
    </row>
    <row r="27" spans="1:223" customFormat="1" hidden="1">
      <c r="A27" s="195"/>
      <c r="B27" s="195"/>
      <c r="C27" s="195">
        <f>+B17+D26</f>
        <v>863510</v>
      </c>
      <c r="D27" s="195"/>
      <c r="E27" s="195"/>
      <c r="F27" s="195"/>
      <c r="G27" s="195"/>
      <c r="H27" s="195"/>
      <c r="I27" s="195"/>
      <c r="J27" s="195"/>
      <c r="K27" s="195"/>
      <c r="L27" s="195"/>
      <c r="M27" s="195"/>
      <c r="N27" s="195"/>
      <c r="O27" s="195"/>
      <c r="P27" s="195"/>
      <c r="Q27" s="195"/>
      <c r="R27" s="195"/>
      <c r="S27" s="195"/>
      <c r="T27" s="195"/>
      <c r="U27" s="195"/>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195"/>
      <c r="BV27" s="195"/>
      <c r="BW27" s="195"/>
      <c r="BX27" s="195"/>
      <c r="BY27" s="195"/>
      <c r="BZ27" s="195"/>
      <c r="CA27" s="195"/>
      <c r="CB27" s="195"/>
      <c r="CC27" s="195"/>
      <c r="CD27" s="195"/>
      <c r="CE27" s="195"/>
      <c r="CF27" s="195"/>
      <c r="CG27" s="195"/>
      <c r="CH27" s="195"/>
      <c r="CI27" s="195"/>
      <c r="CJ27" s="195"/>
      <c r="CK27" s="195"/>
      <c r="CL27" s="195"/>
      <c r="CM27" s="195"/>
      <c r="CN27" s="195"/>
      <c r="CO27" s="195"/>
      <c r="CP27" s="195"/>
      <c r="CQ27" s="195"/>
      <c r="CR27" s="195"/>
      <c r="CS27" s="195"/>
      <c r="CT27" s="195"/>
      <c r="CU27" s="195"/>
      <c r="CV27" s="195"/>
      <c r="CW27" s="195"/>
      <c r="CX27" s="195"/>
      <c r="CY27" s="195"/>
      <c r="CZ27" s="195"/>
      <c r="DA27" s="195"/>
      <c r="DB27" s="195"/>
      <c r="DC27" s="195"/>
      <c r="DD27" s="195"/>
      <c r="DE27" s="195"/>
      <c r="DF27" s="195"/>
      <c r="DG27" s="195"/>
      <c r="DH27" s="195"/>
      <c r="DI27" s="195"/>
      <c r="DJ27" s="195"/>
      <c r="DK27" s="195"/>
      <c r="DL27" s="195"/>
      <c r="DM27" s="195"/>
      <c r="DN27" s="195"/>
      <c r="DO27" s="195"/>
      <c r="DP27" s="195"/>
      <c r="DQ27" s="195"/>
      <c r="DR27" s="195"/>
      <c r="DS27" s="195"/>
      <c r="DT27" s="195"/>
      <c r="DU27" s="195"/>
      <c r="DV27" s="195"/>
      <c r="DW27" s="195"/>
      <c r="DX27" s="195"/>
      <c r="DY27" s="195"/>
      <c r="DZ27" s="195"/>
      <c r="EA27" s="195"/>
      <c r="EB27" s="195"/>
      <c r="EC27" s="195"/>
      <c r="ED27" s="195"/>
      <c r="EE27" s="195"/>
      <c r="EF27" s="195"/>
      <c r="EG27" s="195"/>
      <c r="EH27" s="195"/>
      <c r="EI27" s="195"/>
      <c r="EJ27" s="195"/>
      <c r="EK27" s="195"/>
      <c r="EL27" s="195"/>
      <c r="EM27" s="195"/>
      <c r="EN27" s="195"/>
      <c r="EO27" s="195"/>
      <c r="EP27" s="195"/>
      <c r="EQ27" s="195"/>
      <c r="ER27" s="195"/>
      <c r="ES27" s="195"/>
      <c r="ET27" s="195"/>
      <c r="EU27" s="195"/>
      <c r="EV27" s="195"/>
      <c r="EW27" s="195"/>
      <c r="EX27" s="195"/>
      <c r="EY27" s="195"/>
      <c r="EZ27" s="195"/>
      <c r="FA27" s="195"/>
      <c r="FB27" s="195"/>
      <c r="FC27" s="195"/>
      <c r="FD27" s="195"/>
      <c r="FE27" s="195"/>
      <c r="FF27" s="195"/>
      <c r="FG27" s="195"/>
      <c r="FH27" s="195"/>
      <c r="FI27" s="195"/>
      <c r="FJ27" s="195"/>
      <c r="FK27" s="195"/>
      <c r="FL27" s="195"/>
      <c r="FM27" s="195"/>
      <c r="FN27" s="195"/>
      <c r="FO27" s="195"/>
      <c r="FP27" s="195"/>
      <c r="FQ27" s="195"/>
      <c r="FR27" s="195"/>
      <c r="FS27" s="195"/>
      <c r="FT27" s="195"/>
      <c r="FU27" s="195"/>
      <c r="FV27" s="195"/>
      <c r="FW27" s="195"/>
      <c r="FX27" s="195"/>
      <c r="FY27" s="195"/>
      <c r="FZ27" s="195"/>
      <c r="GA27" s="195"/>
      <c r="GB27" s="195"/>
      <c r="GC27" s="195"/>
      <c r="GD27" s="195"/>
      <c r="GE27" s="195"/>
      <c r="GF27" s="195"/>
      <c r="GG27" s="195"/>
      <c r="GH27" s="195"/>
      <c r="GI27" s="195"/>
      <c r="GJ27" s="195"/>
      <c r="GK27" s="195"/>
      <c r="GL27" s="195"/>
      <c r="GM27" s="195"/>
      <c r="GN27" s="195"/>
      <c r="GO27" s="195"/>
      <c r="GP27" s="195"/>
      <c r="GQ27" s="195"/>
      <c r="GR27" s="195"/>
      <c r="GS27" s="195"/>
      <c r="GT27" s="195"/>
      <c r="GU27" s="195"/>
      <c r="GV27" s="195"/>
      <c r="GW27" s="195"/>
      <c r="GX27" s="195"/>
      <c r="GY27" s="195"/>
      <c r="GZ27" s="195"/>
      <c r="HA27" s="195"/>
      <c r="HB27" s="195"/>
      <c r="HC27" s="195"/>
      <c r="HD27" s="195"/>
      <c r="HE27" s="195"/>
      <c r="HF27" s="195"/>
      <c r="HG27" s="195"/>
      <c r="HH27" s="195"/>
      <c r="HI27" s="195"/>
      <c r="HJ27" s="195"/>
      <c r="HK27" s="195"/>
      <c r="HL27" s="195"/>
      <c r="HM27" s="195"/>
      <c r="HN27" s="195"/>
      <c r="HO27" s="195"/>
    </row>
    <row r="28" spans="1:223" hidden="1"/>
  </sheetData>
  <mergeCells count="3">
    <mergeCell ref="A1:D1"/>
    <mergeCell ref="A3:B3"/>
    <mergeCell ref="C3:D3"/>
  </mergeCells>
  <phoneticPr fontId="114" type="noConversion"/>
  <printOptions horizontalCentered="1"/>
  <pageMargins left="0.78680555555555598" right="0.78680555555555598" top="0.86527777777777803" bottom="0.70763888888888904" header="0.196527777777778" footer="0.51041666666666696"/>
  <pageSetup paperSize="9" firstPageNumber="13" orientation="portrait" useFirstPageNumber="1"/>
  <headerFooter alignWithMargins="0">
    <oddFooter>&amp;C第 &amp;P 页</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pageSetUpPr fitToPage="1"/>
  </sheetPr>
  <dimension ref="A1:HU30"/>
  <sheetViews>
    <sheetView showGridLines="0" showZeros="0" workbookViewId="0">
      <selection activeCell="F20" sqref="F20"/>
    </sheetView>
  </sheetViews>
  <sheetFormatPr defaultColWidth="9.25" defaultRowHeight="15.75"/>
  <cols>
    <col min="1" max="1" width="29.5" style="369" customWidth="1"/>
    <col min="2" max="2" width="14.875" style="370" customWidth="1"/>
    <col min="3" max="3" width="17.25" style="370" customWidth="1"/>
    <col min="4" max="4" width="13.75" style="369" customWidth="1"/>
    <col min="5" max="229" width="9.25" style="369"/>
  </cols>
  <sheetData>
    <row r="1" spans="1:229" s="367" customFormat="1" ht="40.5" customHeight="1">
      <c r="A1" s="684" t="s">
        <v>282</v>
      </c>
      <c r="B1" s="725"/>
      <c r="C1" s="725"/>
      <c r="D1" s="684"/>
    </row>
    <row r="2" spans="1:229" ht="20.25" customHeight="1">
      <c r="D2" s="371" t="s">
        <v>283</v>
      </c>
    </row>
    <row r="3" spans="1:229" ht="31.5" customHeight="1">
      <c r="A3" s="372" t="s">
        <v>284</v>
      </c>
      <c r="B3" s="373" t="s">
        <v>285</v>
      </c>
      <c r="C3" s="374" t="s">
        <v>286</v>
      </c>
      <c r="D3" s="375" t="s">
        <v>287</v>
      </c>
    </row>
    <row r="4" spans="1:229" ht="14.45" customHeight="1">
      <c r="A4" s="376" t="s">
        <v>50</v>
      </c>
      <c r="B4" s="377">
        <f>SUM(B5:B19)</f>
        <v>71050</v>
      </c>
      <c r="C4" s="378">
        <f>SUM(C5:C19)</f>
        <v>78515</v>
      </c>
      <c r="D4" s="379">
        <f>+(C4-B4)/B4*100</f>
        <v>10.506685432793807</v>
      </c>
    </row>
    <row r="5" spans="1:229" ht="14.45" customHeight="1">
      <c r="A5" s="376" t="s">
        <v>51</v>
      </c>
      <c r="B5" s="380">
        <v>18238</v>
      </c>
      <c r="C5" s="380">
        <v>20427</v>
      </c>
      <c r="D5" s="379">
        <f t="shared" ref="D5" si="0">+(C5-B5)/B5*100</f>
        <v>12.002412545235224</v>
      </c>
    </row>
    <row r="6" spans="1:229" s="368" customFormat="1" ht="14.45" hidden="1" customHeight="1">
      <c r="A6" s="381" t="s">
        <v>52</v>
      </c>
      <c r="B6" s="382"/>
      <c r="C6" s="382"/>
      <c r="D6" s="383" t="e">
        <f t="shared" ref="D6" si="1">+(C6-B6)/B6*100</f>
        <v>#DIV/0!</v>
      </c>
      <c r="E6" s="384"/>
      <c r="F6" s="384"/>
      <c r="G6" s="384"/>
      <c r="H6" s="384"/>
      <c r="I6" s="384"/>
      <c r="J6" s="384"/>
      <c r="K6" s="384"/>
      <c r="L6" s="384"/>
      <c r="M6" s="384"/>
      <c r="N6" s="384"/>
      <c r="O6" s="384"/>
      <c r="P6" s="384"/>
      <c r="Q6" s="384"/>
      <c r="R6" s="384"/>
      <c r="S6" s="384"/>
      <c r="T6" s="384"/>
      <c r="U6" s="384"/>
      <c r="V6" s="384"/>
      <c r="W6" s="384"/>
      <c r="X6" s="384"/>
      <c r="Y6" s="384"/>
      <c r="Z6" s="384"/>
      <c r="AA6" s="384"/>
      <c r="AB6" s="384"/>
      <c r="AC6" s="384"/>
      <c r="AD6" s="384"/>
      <c r="AE6" s="384"/>
      <c r="AF6" s="384"/>
      <c r="AG6" s="384"/>
      <c r="AH6" s="384"/>
      <c r="AI6" s="384"/>
      <c r="AJ6" s="384"/>
      <c r="AK6" s="384"/>
      <c r="AL6" s="384"/>
      <c r="AM6" s="384"/>
      <c r="AN6" s="384"/>
      <c r="AO6" s="384"/>
      <c r="AP6" s="384"/>
      <c r="AQ6" s="384"/>
      <c r="AR6" s="384"/>
      <c r="AS6" s="384"/>
      <c r="AT6" s="384"/>
      <c r="AU6" s="384"/>
      <c r="AV6" s="384"/>
      <c r="AW6" s="384"/>
      <c r="AX6" s="384"/>
      <c r="AY6" s="384"/>
      <c r="AZ6" s="384"/>
      <c r="BA6" s="384"/>
      <c r="BB6" s="384"/>
      <c r="BC6" s="384"/>
      <c r="BD6" s="384"/>
      <c r="BE6" s="384"/>
      <c r="BF6" s="384"/>
      <c r="BG6" s="384"/>
      <c r="BH6" s="384"/>
      <c r="BI6" s="384"/>
      <c r="BJ6" s="384"/>
      <c r="BK6" s="384"/>
      <c r="BL6" s="384"/>
      <c r="BM6" s="384"/>
      <c r="BN6" s="384"/>
      <c r="BO6" s="384"/>
      <c r="BP6" s="384"/>
      <c r="BQ6" s="384"/>
      <c r="BR6" s="384"/>
      <c r="BS6" s="384"/>
      <c r="BT6" s="384"/>
      <c r="BU6" s="384"/>
      <c r="BV6" s="384"/>
      <c r="BW6" s="384"/>
      <c r="BX6" s="384"/>
      <c r="BY6" s="384"/>
      <c r="BZ6" s="384"/>
      <c r="CA6" s="384"/>
      <c r="CB6" s="384"/>
      <c r="CC6" s="384"/>
      <c r="CD6" s="384"/>
      <c r="CE6" s="384"/>
      <c r="CF6" s="384"/>
      <c r="CG6" s="384"/>
      <c r="CH6" s="384"/>
      <c r="CI6" s="384"/>
      <c r="CJ6" s="384"/>
      <c r="CK6" s="384"/>
      <c r="CL6" s="384"/>
      <c r="CM6" s="384"/>
      <c r="CN6" s="384"/>
      <c r="CO6" s="384"/>
      <c r="CP6" s="384"/>
      <c r="CQ6" s="384"/>
      <c r="CR6" s="384"/>
      <c r="CS6" s="384"/>
      <c r="CT6" s="384"/>
      <c r="CU6" s="384"/>
      <c r="CV6" s="384"/>
      <c r="CW6" s="384"/>
      <c r="CX6" s="384"/>
      <c r="CY6" s="384"/>
      <c r="CZ6" s="384"/>
      <c r="DA6" s="384"/>
      <c r="DB6" s="384"/>
      <c r="DC6" s="384"/>
      <c r="DD6" s="384"/>
      <c r="DE6" s="384"/>
      <c r="DF6" s="384"/>
      <c r="DG6" s="384"/>
      <c r="DH6" s="384"/>
      <c r="DI6" s="384"/>
      <c r="DJ6" s="384"/>
      <c r="DK6" s="384"/>
      <c r="DL6" s="384"/>
      <c r="DM6" s="384"/>
      <c r="DN6" s="384"/>
      <c r="DO6" s="384"/>
      <c r="DP6" s="384"/>
      <c r="DQ6" s="384"/>
      <c r="DR6" s="384"/>
      <c r="DS6" s="384"/>
      <c r="DT6" s="384"/>
      <c r="DU6" s="384"/>
      <c r="DV6" s="384"/>
      <c r="DW6" s="384"/>
      <c r="DX6" s="384"/>
      <c r="DY6" s="384"/>
      <c r="DZ6" s="384"/>
      <c r="EA6" s="384"/>
      <c r="EB6" s="384"/>
      <c r="EC6" s="384"/>
      <c r="ED6" s="384"/>
      <c r="EE6" s="384"/>
      <c r="EF6" s="384"/>
      <c r="EG6" s="384"/>
      <c r="EH6" s="384"/>
      <c r="EI6" s="384"/>
      <c r="EJ6" s="384"/>
      <c r="EK6" s="384"/>
      <c r="EL6" s="384"/>
      <c r="EM6" s="384"/>
      <c r="EN6" s="384"/>
      <c r="EO6" s="384"/>
      <c r="EP6" s="384"/>
      <c r="EQ6" s="384"/>
      <c r="ER6" s="384"/>
      <c r="ES6" s="384"/>
      <c r="ET6" s="384"/>
      <c r="EU6" s="384"/>
      <c r="EV6" s="384"/>
      <c r="EW6" s="384"/>
      <c r="EX6" s="384"/>
      <c r="EY6" s="384"/>
      <c r="EZ6" s="384"/>
      <c r="FA6" s="384"/>
      <c r="FB6" s="384"/>
      <c r="FC6" s="384"/>
      <c r="FD6" s="384"/>
      <c r="FE6" s="384"/>
      <c r="FF6" s="384"/>
      <c r="FG6" s="384"/>
      <c r="FH6" s="384"/>
      <c r="FI6" s="384"/>
      <c r="FJ6" s="384"/>
      <c r="FK6" s="384"/>
      <c r="FL6" s="384"/>
      <c r="FM6" s="384"/>
      <c r="FN6" s="384"/>
      <c r="FO6" s="384"/>
      <c r="FP6" s="384"/>
      <c r="FQ6" s="384"/>
      <c r="FR6" s="384"/>
      <c r="FS6" s="384"/>
      <c r="FT6" s="384"/>
      <c r="FU6" s="384"/>
      <c r="FV6" s="384"/>
      <c r="FW6" s="384"/>
      <c r="FX6" s="384"/>
      <c r="FY6" s="384"/>
      <c r="FZ6" s="384"/>
      <c r="GA6" s="384"/>
      <c r="GB6" s="384"/>
      <c r="GC6" s="384"/>
      <c r="GD6" s="384"/>
      <c r="GE6" s="384"/>
      <c r="GF6" s="384"/>
      <c r="GG6" s="384"/>
      <c r="GH6" s="384"/>
      <c r="GI6" s="384"/>
      <c r="GJ6" s="384"/>
      <c r="GK6" s="384"/>
      <c r="GL6" s="384"/>
      <c r="GM6" s="384"/>
      <c r="GN6" s="384"/>
      <c r="GO6" s="384"/>
      <c r="GP6" s="384"/>
      <c r="GQ6" s="384"/>
      <c r="GR6" s="384"/>
      <c r="GS6" s="384"/>
      <c r="GT6" s="384"/>
      <c r="GU6" s="384"/>
      <c r="GV6" s="384"/>
      <c r="GW6" s="384"/>
      <c r="GX6" s="384"/>
      <c r="GY6" s="384"/>
      <c r="GZ6" s="384"/>
      <c r="HA6" s="384"/>
      <c r="HB6" s="384"/>
      <c r="HC6" s="384"/>
      <c r="HD6" s="384"/>
      <c r="HE6" s="384"/>
      <c r="HF6" s="384"/>
      <c r="HG6" s="384"/>
      <c r="HH6" s="384"/>
      <c r="HI6" s="384"/>
      <c r="HJ6" s="384"/>
      <c r="HK6" s="384"/>
      <c r="HL6" s="384"/>
      <c r="HM6" s="384"/>
      <c r="HN6" s="384"/>
      <c r="HO6" s="384"/>
      <c r="HP6" s="384"/>
      <c r="HQ6" s="384"/>
      <c r="HR6" s="384"/>
      <c r="HS6" s="384"/>
      <c r="HT6" s="384"/>
      <c r="HU6" s="384"/>
    </row>
    <row r="7" spans="1:229" ht="14.45" customHeight="1">
      <c r="A7" s="376" t="s">
        <v>54</v>
      </c>
      <c r="B7" s="380">
        <v>8147</v>
      </c>
      <c r="C7" s="380">
        <v>9115</v>
      </c>
      <c r="D7" s="379">
        <f t="shared" ref="D7:D15" si="2">+(C7-B7)/B7*100</f>
        <v>11.88167423591506</v>
      </c>
    </row>
    <row r="8" spans="1:229" ht="14.45" hidden="1" customHeight="1">
      <c r="A8" s="376" t="s">
        <v>55</v>
      </c>
      <c r="B8" s="380"/>
      <c r="C8" s="380"/>
      <c r="D8" s="379" t="e">
        <f t="shared" si="2"/>
        <v>#DIV/0!</v>
      </c>
    </row>
    <row r="9" spans="1:229" ht="14.45" customHeight="1">
      <c r="A9" s="376" t="s">
        <v>56</v>
      </c>
      <c r="B9" s="380">
        <v>1203</v>
      </c>
      <c r="C9" s="380">
        <v>1345</v>
      </c>
      <c r="D9" s="379">
        <f t="shared" si="2"/>
        <v>11.803823773898586</v>
      </c>
    </row>
    <row r="10" spans="1:229" s="368" customFormat="1" ht="14.45" hidden="1" customHeight="1">
      <c r="A10" s="381" t="s">
        <v>57</v>
      </c>
      <c r="B10" s="382"/>
      <c r="C10" s="382"/>
      <c r="D10" s="383" t="e">
        <f t="shared" si="2"/>
        <v>#DIV/0!</v>
      </c>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384"/>
      <c r="AL10" s="384"/>
      <c r="AM10" s="384"/>
      <c r="AN10" s="384"/>
      <c r="AO10" s="384"/>
      <c r="AP10" s="384"/>
      <c r="AQ10" s="384"/>
      <c r="AR10" s="384"/>
      <c r="AS10" s="384"/>
      <c r="AT10" s="384"/>
      <c r="AU10" s="384"/>
      <c r="AV10" s="384"/>
      <c r="AW10" s="384"/>
      <c r="AX10" s="384"/>
      <c r="AY10" s="384"/>
      <c r="AZ10" s="384"/>
      <c r="BA10" s="384"/>
      <c r="BB10" s="384"/>
      <c r="BC10" s="384"/>
      <c r="BD10" s="384"/>
      <c r="BE10" s="384"/>
      <c r="BF10" s="384"/>
      <c r="BG10" s="384"/>
      <c r="BH10" s="384"/>
      <c r="BI10" s="384"/>
      <c r="BJ10" s="384"/>
      <c r="BK10" s="384"/>
      <c r="BL10" s="384"/>
      <c r="BM10" s="384"/>
      <c r="BN10" s="384"/>
      <c r="BO10" s="384"/>
      <c r="BP10" s="384"/>
      <c r="BQ10" s="384"/>
      <c r="BR10" s="384"/>
      <c r="BS10" s="384"/>
      <c r="BT10" s="384"/>
      <c r="BU10" s="384"/>
      <c r="BV10" s="384"/>
      <c r="BW10" s="384"/>
      <c r="BX10" s="384"/>
      <c r="BY10" s="384"/>
      <c r="BZ10" s="384"/>
      <c r="CA10" s="384"/>
      <c r="CB10" s="384"/>
      <c r="CC10" s="384"/>
      <c r="CD10" s="384"/>
      <c r="CE10" s="384"/>
      <c r="CF10" s="384"/>
      <c r="CG10" s="384"/>
      <c r="CH10" s="384"/>
      <c r="CI10" s="384"/>
      <c r="CJ10" s="384"/>
      <c r="CK10" s="384"/>
      <c r="CL10" s="384"/>
      <c r="CM10" s="384"/>
      <c r="CN10" s="384"/>
      <c r="CO10" s="384"/>
      <c r="CP10" s="384"/>
      <c r="CQ10" s="384"/>
      <c r="CR10" s="384"/>
      <c r="CS10" s="384"/>
      <c r="CT10" s="384"/>
      <c r="CU10" s="384"/>
      <c r="CV10" s="384"/>
      <c r="CW10" s="384"/>
      <c r="CX10" s="384"/>
      <c r="CY10" s="384"/>
      <c r="CZ10" s="384"/>
      <c r="DA10" s="384"/>
      <c r="DB10" s="384"/>
      <c r="DC10" s="384"/>
      <c r="DD10" s="384"/>
      <c r="DE10" s="384"/>
      <c r="DF10" s="384"/>
      <c r="DG10" s="384"/>
      <c r="DH10" s="384"/>
      <c r="DI10" s="384"/>
      <c r="DJ10" s="384"/>
      <c r="DK10" s="384"/>
      <c r="DL10" s="384"/>
      <c r="DM10" s="384"/>
      <c r="DN10" s="384"/>
      <c r="DO10" s="384"/>
      <c r="DP10" s="384"/>
      <c r="DQ10" s="384"/>
      <c r="DR10" s="384"/>
      <c r="DS10" s="384"/>
      <c r="DT10" s="384"/>
      <c r="DU10" s="384"/>
      <c r="DV10" s="384"/>
      <c r="DW10" s="384"/>
      <c r="DX10" s="384"/>
      <c r="DY10" s="384"/>
      <c r="DZ10" s="384"/>
      <c r="EA10" s="384"/>
      <c r="EB10" s="384"/>
      <c r="EC10" s="384"/>
      <c r="ED10" s="384"/>
      <c r="EE10" s="384"/>
      <c r="EF10" s="384"/>
      <c r="EG10" s="384"/>
      <c r="EH10" s="384"/>
      <c r="EI10" s="384"/>
      <c r="EJ10" s="384"/>
      <c r="EK10" s="384"/>
      <c r="EL10" s="384"/>
      <c r="EM10" s="384"/>
      <c r="EN10" s="384"/>
      <c r="EO10" s="384"/>
      <c r="EP10" s="384"/>
      <c r="EQ10" s="384"/>
      <c r="ER10" s="384"/>
      <c r="ES10" s="384"/>
      <c r="ET10" s="384"/>
      <c r="EU10" s="384"/>
      <c r="EV10" s="384"/>
      <c r="EW10" s="384"/>
      <c r="EX10" s="384"/>
      <c r="EY10" s="384"/>
      <c r="EZ10" s="384"/>
      <c r="FA10" s="384"/>
      <c r="FB10" s="384"/>
      <c r="FC10" s="384"/>
      <c r="FD10" s="384"/>
      <c r="FE10" s="384"/>
      <c r="FF10" s="384"/>
      <c r="FG10" s="384"/>
      <c r="FH10" s="384"/>
      <c r="FI10" s="384"/>
      <c r="FJ10" s="384"/>
      <c r="FK10" s="384"/>
      <c r="FL10" s="384"/>
      <c r="FM10" s="384"/>
      <c r="FN10" s="384"/>
      <c r="FO10" s="384"/>
      <c r="FP10" s="384"/>
      <c r="FQ10" s="384"/>
      <c r="FR10" s="384"/>
      <c r="FS10" s="384"/>
      <c r="FT10" s="384"/>
      <c r="FU10" s="384"/>
      <c r="FV10" s="384"/>
      <c r="FW10" s="384"/>
      <c r="FX10" s="384"/>
      <c r="FY10" s="384"/>
      <c r="FZ10" s="384"/>
      <c r="GA10" s="384"/>
      <c r="GB10" s="384"/>
      <c r="GC10" s="384"/>
      <c r="GD10" s="384"/>
      <c r="GE10" s="384"/>
      <c r="GF10" s="384"/>
      <c r="GG10" s="384"/>
      <c r="GH10" s="384"/>
      <c r="GI10" s="384"/>
      <c r="GJ10" s="384"/>
      <c r="GK10" s="384"/>
      <c r="GL10" s="384"/>
      <c r="GM10" s="384"/>
      <c r="GN10" s="384"/>
      <c r="GO10" s="384"/>
      <c r="GP10" s="384"/>
      <c r="GQ10" s="384"/>
      <c r="GR10" s="384"/>
      <c r="GS10" s="384"/>
      <c r="GT10" s="384"/>
      <c r="GU10" s="384"/>
      <c r="GV10" s="384"/>
      <c r="GW10" s="384"/>
      <c r="GX10" s="384"/>
      <c r="GY10" s="384"/>
      <c r="GZ10" s="384"/>
      <c r="HA10" s="384"/>
      <c r="HB10" s="384"/>
      <c r="HC10" s="384"/>
      <c r="HD10" s="384"/>
      <c r="HE10" s="384"/>
      <c r="HF10" s="384"/>
      <c r="HG10" s="384"/>
      <c r="HH10" s="384"/>
      <c r="HI10" s="384"/>
      <c r="HJ10" s="384"/>
      <c r="HK10" s="384"/>
      <c r="HL10" s="384"/>
      <c r="HM10" s="384"/>
      <c r="HN10" s="384"/>
      <c r="HO10" s="384"/>
      <c r="HP10" s="384"/>
      <c r="HQ10" s="384"/>
      <c r="HR10" s="384"/>
      <c r="HS10" s="384"/>
      <c r="HT10" s="384"/>
      <c r="HU10" s="384"/>
    </row>
    <row r="11" spans="1:229" ht="14.45" customHeight="1">
      <c r="A11" s="376" t="s">
        <v>58</v>
      </c>
      <c r="B11" s="380">
        <v>14620</v>
      </c>
      <c r="C11" s="380">
        <v>14850</v>
      </c>
      <c r="D11" s="379">
        <f t="shared" si="2"/>
        <v>1.5731874145006839</v>
      </c>
    </row>
    <row r="12" spans="1:229" ht="14.45" customHeight="1">
      <c r="A12" s="376" t="s">
        <v>59</v>
      </c>
      <c r="B12" s="380">
        <v>1520</v>
      </c>
      <c r="C12" s="380">
        <v>1700</v>
      </c>
      <c r="D12" s="379">
        <f t="shared" si="2"/>
        <v>11.842105263157894</v>
      </c>
    </row>
    <row r="13" spans="1:229" ht="14.45" customHeight="1">
      <c r="A13" s="376" t="s">
        <v>60</v>
      </c>
      <c r="B13" s="380">
        <v>586</v>
      </c>
      <c r="C13" s="380">
        <v>650</v>
      </c>
      <c r="D13" s="379">
        <f t="shared" si="2"/>
        <v>10.921501706484642</v>
      </c>
    </row>
    <row r="14" spans="1:229" ht="14.45" customHeight="1">
      <c r="A14" s="376" t="s">
        <v>61</v>
      </c>
      <c r="B14" s="380">
        <v>1162</v>
      </c>
      <c r="C14" s="380">
        <v>1300</v>
      </c>
      <c r="D14" s="379">
        <f t="shared" si="2"/>
        <v>11.876075731497417</v>
      </c>
    </row>
    <row r="15" spans="1:229" ht="14.45" customHeight="1">
      <c r="A15" s="376" t="s">
        <v>62</v>
      </c>
      <c r="B15" s="380">
        <v>148</v>
      </c>
      <c r="C15" s="380">
        <v>170</v>
      </c>
      <c r="D15" s="379">
        <f t="shared" si="2"/>
        <v>14.864864864864865</v>
      </c>
    </row>
    <row r="16" spans="1:229" ht="14.45" customHeight="1">
      <c r="A16" s="376" t="s">
        <v>63</v>
      </c>
      <c r="B16" s="380"/>
      <c r="C16" s="380"/>
      <c r="D16" s="379"/>
    </row>
    <row r="17" spans="1:229" ht="14.45" customHeight="1">
      <c r="A17" s="376" t="s">
        <v>64</v>
      </c>
      <c r="B17" s="380">
        <v>68</v>
      </c>
      <c r="C17" s="380">
        <v>80</v>
      </c>
      <c r="D17" s="379">
        <f t="shared" ref="D17:D27" si="3">+(C17-B17)/B17*100</f>
        <v>17.647058823529413</v>
      </c>
    </row>
    <row r="18" spans="1:229" ht="14.45" customHeight="1">
      <c r="A18" s="376" t="s">
        <v>65</v>
      </c>
      <c r="B18" s="380">
        <v>24922</v>
      </c>
      <c r="C18" s="380">
        <f>26057+2321</f>
        <v>28378</v>
      </c>
      <c r="D18" s="379">
        <f t="shared" si="3"/>
        <v>13.867265869512879</v>
      </c>
      <c r="E18" s="369">
        <f>78515-C4</f>
        <v>0</v>
      </c>
    </row>
    <row r="19" spans="1:229" ht="14.45" customHeight="1">
      <c r="A19" s="385" t="s">
        <v>118</v>
      </c>
      <c r="B19" s="380">
        <v>436</v>
      </c>
      <c r="C19" s="378">
        <v>500</v>
      </c>
      <c r="D19" s="379">
        <f t="shared" si="3"/>
        <v>14.678899082568808</v>
      </c>
    </row>
    <row r="20" spans="1:229" ht="14.45" customHeight="1">
      <c r="A20" s="376" t="s">
        <v>68</v>
      </c>
      <c r="B20" s="378">
        <f>SUM(B21:B28)</f>
        <v>72747</v>
      </c>
      <c r="C20" s="378">
        <f>SUM(C21:C28)</f>
        <v>77200</v>
      </c>
      <c r="D20" s="379">
        <f t="shared" si="3"/>
        <v>6.1212146205341798</v>
      </c>
    </row>
    <row r="21" spans="1:229" ht="14.45" customHeight="1">
      <c r="A21" s="376" t="s">
        <v>69</v>
      </c>
      <c r="B21" s="386">
        <v>7400</v>
      </c>
      <c r="C21" s="386">
        <v>7980</v>
      </c>
      <c r="D21" s="379">
        <f t="shared" si="3"/>
        <v>7.8378378378378386</v>
      </c>
    </row>
    <row r="22" spans="1:229" ht="14.45" customHeight="1">
      <c r="A22" s="376" t="s">
        <v>70</v>
      </c>
      <c r="B22" s="386">
        <v>14701</v>
      </c>
      <c r="C22" s="386">
        <v>18467</v>
      </c>
      <c r="D22" s="379">
        <f t="shared" si="3"/>
        <v>25.61730494524182</v>
      </c>
    </row>
    <row r="23" spans="1:229" ht="14.45" customHeight="1">
      <c r="A23" s="376" t="s">
        <v>71</v>
      </c>
      <c r="B23" s="386">
        <v>29078</v>
      </c>
      <c r="C23" s="386">
        <f>24381+4044</f>
        <v>28425</v>
      </c>
      <c r="D23" s="379">
        <f t="shared" si="3"/>
        <v>-2.2456840222848893</v>
      </c>
    </row>
    <row r="24" spans="1:229" ht="14.45" hidden="1" customHeight="1">
      <c r="A24" s="376" t="s">
        <v>72</v>
      </c>
      <c r="B24" s="386"/>
      <c r="C24" s="386"/>
      <c r="D24" s="379" t="e">
        <f t="shared" si="3"/>
        <v>#DIV/0!</v>
      </c>
    </row>
    <row r="25" spans="1:229" ht="14.45" customHeight="1">
      <c r="A25" s="376" t="s">
        <v>73</v>
      </c>
      <c r="B25" s="386">
        <v>13842</v>
      </c>
      <c r="C25" s="386">
        <f>6295+5874</f>
        <v>12169</v>
      </c>
      <c r="D25" s="379">
        <f t="shared" si="3"/>
        <v>-12.086403698887443</v>
      </c>
    </row>
    <row r="26" spans="1:229" s="368" customFormat="1" ht="14.45" hidden="1" customHeight="1">
      <c r="A26" s="381" t="s">
        <v>74</v>
      </c>
      <c r="B26" s="387"/>
      <c r="C26" s="387"/>
      <c r="D26" s="383" t="e">
        <f t="shared" si="3"/>
        <v>#DIV/0!</v>
      </c>
      <c r="E26" s="384"/>
      <c r="F26" s="384"/>
      <c r="G26" s="384"/>
      <c r="H26" s="384"/>
      <c r="I26" s="384"/>
      <c r="J26" s="384"/>
      <c r="K26" s="384"/>
      <c r="L26" s="384"/>
      <c r="M26" s="384"/>
      <c r="N26" s="384"/>
      <c r="O26" s="384"/>
      <c r="P26" s="384"/>
      <c r="Q26" s="384"/>
      <c r="R26" s="384"/>
      <c r="S26" s="384"/>
      <c r="T26" s="384"/>
      <c r="U26" s="384"/>
      <c r="V26" s="384"/>
      <c r="W26" s="384"/>
      <c r="X26" s="384"/>
      <c r="Y26" s="384"/>
      <c r="Z26" s="384"/>
      <c r="AA26" s="384"/>
      <c r="AB26" s="384"/>
      <c r="AC26" s="384"/>
      <c r="AD26" s="384"/>
      <c r="AE26" s="384"/>
      <c r="AF26" s="384"/>
      <c r="AG26" s="384"/>
      <c r="AH26" s="384"/>
      <c r="AI26" s="384"/>
      <c r="AJ26" s="384"/>
      <c r="AK26" s="384"/>
      <c r="AL26" s="384"/>
      <c r="AM26" s="384"/>
      <c r="AN26" s="384"/>
      <c r="AO26" s="384"/>
      <c r="AP26" s="384"/>
      <c r="AQ26" s="384"/>
      <c r="AR26" s="384"/>
      <c r="AS26" s="384"/>
      <c r="AT26" s="384"/>
      <c r="AU26" s="384"/>
      <c r="AV26" s="384"/>
      <c r="AW26" s="384"/>
      <c r="AX26" s="384"/>
      <c r="AY26" s="384"/>
      <c r="AZ26" s="384"/>
      <c r="BA26" s="384"/>
      <c r="BB26" s="384"/>
      <c r="BC26" s="384"/>
      <c r="BD26" s="384"/>
      <c r="BE26" s="384"/>
      <c r="BF26" s="384"/>
      <c r="BG26" s="384"/>
      <c r="BH26" s="384"/>
      <c r="BI26" s="384"/>
      <c r="BJ26" s="384"/>
      <c r="BK26" s="384"/>
      <c r="BL26" s="384"/>
      <c r="BM26" s="384"/>
      <c r="BN26" s="384"/>
      <c r="BO26" s="384"/>
      <c r="BP26" s="384"/>
      <c r="BQ26" s="384"/>
      <c r="BR26" s="384"/>
      <c r="BS26" s="384"/>
      <c r="BT26" s="384"/>
      <c r="BU26" s="384"/>
      <c r="BV26" s="384"/>
      <c r="BW26" s="384"/>
      <c r="BX26" s="384"/>
      <c r="BY26" s="384"/>
      <c r="BZ26" s="384"/>
      <c r="CA26" s="384"/>
      <c r="CB26" s="384"/>
      <c r="CC26" s="384"/>
      <c r="CD26" s="384"/>
      <c r="CE26" s="384"/>
      <c r="CF26" s="384"/>
      <c r="CG26" s="384"/>
      <c r="CH26" s="384"/>
      <c r="CI26" s="384"/>
      <c r="CJ26" s="384"/>
      <c r="CK26" s="384"/>
      <c r="CL26" s="384"/>
      <c r="CM26" s="384"/>
      <c r="CN26" s="384"/>
      <c r="CO26" s="384"/>
      <c r="CP26" s="384"/>
      <c r="CQ26" s="384"/>
      <c r="CR26" s="384"/>
      <c r="CS26" s="384"/>
      <c r="CT26" s="384"/>
      <c r="CU26" s="384"/>
      <c r="CV26" s="384"/>
      <c r="CW26" s="384"/>
      <c r="CX26" s="384"/>
      <c r="CY26" s="384"/>
      <c r="CZ26" s="384"/>
      <c r="DA26" s="384"/>
      <c r="DB26" s="384"/>
      <c r="DC26" s="384"/>
      <c r="DD26" s="384"/>
      <c r="DE26" s="384"/>
      <c r="DF26" s="384"/>
      <c r="DG26" s="384"/>
      <c r="DH26" s="384"/>
      <c r="DI26" s="384"/>
      <c r="DJ26" s="384"/>
      <c r="DK26" s="384"/>
      <c r="DL26" s="384"/>
      <c r="DM26" s="384"/>
      <c r="DN26" s="384"/>
      <c r="DO26" s="384"/>
      <c r="DP26" s="384"/>
      <c r="DQ26" s="384"/>
      <c r="DR26" s="384"/>
      <c r="DS26" s="384"/>
      <c r="DT26" s="384"/>
      <c r="DU26" s="384"/>
      <c r="DV26" s="384"/>
      <c r="DW26" s="384"/>
      <c r="DX26" s="384"/>
      <c r="DY26" s="384"/>
      <c r="DZ26" s="384"/>
      <c r="EA26" s="384"/>
      <c r="EB26" s="384"/>
      <c r="EC26" s="384"/>
      <c r="ED26" s="384"/>
      <c r="EE26" s="384"/>
      <c r="EF26" s="384"/>
      <c r="EG26" s="384"/>
      <c r="EH26" s="384"/>
      <c r="EI26" s="384"/>
      <c r="EJ26" s="384"/>
      <c r="EK26" s="384"/>
      <c r="EL26" s="384"/>
      <c r="EM26" s="384"/>
      <c r="EN26" s="384"/>
      <c r="EO26" s="384"/>
      <c r="EP26" s="384"/>
      <c r="EQ26" s="384"/>
      <c r="ER26" s="384"/>
      <c r="ES26" s="384"/>
      <c r="ET26" s="384"/>
      <c r="EU26" s="384"/>
      <c r="EV26" s="384"/>
      <c r="EW26" s="384"/>
      <c r="EX26" s="384"/>
      <c r="EY26" s="384"/>
      <c r="EZ26" s="384"/>
      <c r="FA26" s="384"/>
      <c r="FB26" s="384"/>
      <c r="FC26" s="384"/>
      <c r="FD26" s="384"/>
      <c r="FE26" s="384"/>
      <c r="FF26" s="384"/>
      <c r="FG26" s="384"/>
      <c r="FH26" s="384"/>
      <c r="FI26" s="384"/>
      <c r="FJ26" s="384"/>
      <c r="FK26" s="384"/>
      <c r="FL26" s="384"/>
      <c r="FM26" s="384"/>
      <c r="FN26" s="384"/>
      <c r="FO26" s="384"/>
      <c r="FP26" s="384"/>
      <c r="FQ26" s="384"/>
      <c r="FR26" s="384"/>
      <c r="FS26" s="384"/>
      <c r="FT26" s="384"/>
      <c r="FU26" s="384"/>
      <c r="FV26" s="384"/>
      <c r="FW26" s="384"/>
      <c r="FX26" s="384"/>
      <c r="FY26" s="384"/>
      <c r="FZ26" s="384"/>
      <c r="GA26" s="384"/>
      <c r="GB26" s="384"/>
      <c r="GC26" s="384"/>
      <c r="GD26" s="384"/>
      <c r="GE26" s="384"/>
      <c r="GF26" s="384"/>
      <c r="GG26" s="384"/>
      <c r="GH26" s="384"/>
      <c r="GI26" s="384"/>
      <c r="GJ26" s="384"/>
      <c r="GK26" s="384"/>
      <c r="GL26" s="384"/>
      <c r="GM26" s="384"/>
      <c r="GN26" s="384"/>
      <c r="GO26" s="384"/>
      <c r="GP26" s="384"/>
      <c r="GQ26" s="384"/>
      <c r="GR26" s="384"/>
      <c r="GS26" s="384"/>
      <c r="GT26" s="384"/>
      <c r="GU26" s="384"/>
      <c r="GV26" s="384"/>
      <c r="GW26" s="384"/>
      <c r="GX26" s="384"/>
      <c r="GY26" s="384"/>
      <c r="GZ26" s="384"/>
      <c r="HA26" s="384"/>
      <c r="HB26" s="384"/>
      <c r="HC26" s="384"/>
      <c r="HD26" s="384"/>
      <c r="HE26" s="384"/>
      <c r="HF26" s="384"/>
      <c r="HG26" s="384"/>
      <c r="HH26" s="384"/>
      <c r="HI26" s="384"/>
      <c r="HJ26" s="384"/>
      <c r="HK26" s="384"/>
      <c r="HL26" s="384"/>
      <c r="HM26" s="384"/>
      <c r="HN26" s="384"/>
      <c r="HO26" s="384"/>
      <c r="HP26" s="384"/>
      <c r="HQ26" s="384"/>
      <c r="HR26" s="384"/>
      <c r="HS26" s="384"/>
      <c r="HT26" s="384"/>
      <c r="HU26" s="384"/>
    </row>
    <row r="27" spans="1:229" ht="14.45" customHeight="1">
      <c r="A27" s="376" t="s">
        <v>75</v>
      </c>
      <c r="B27" s="386">
        <v>6316</v>
      </c>
      <c r="C27" s="386">
        <v>9715</v>
      </c>
      <c r="D27" s="379">
        <f t="shared" si="3"/>
        <v>53.815706143128558</v>
      </c>
    </row>
    <row r="28" spans="1:229" ht="14.45" customHeight="1">
      <c r="A28" s="376" t="s">
        <v>76</v>
      </c>
      <c r="B28" s="386">
        <v>1410</v>
      </c>
      <c r="C28" s="386">
        <v>444</v>
      </c>
      <c r="D28" s="379"/>
    </row>
    <row r="29" spans="1:229" ht="14.45" customHeight="1">
      <c r="A29" s="388" t="s">
        <v>237</v>
      </c>
      <c r="B29" s="389">
        <f>+B4+B20</f>
        <v>143797</v>
      </c>
      <c r="C29" s="378">
        <f>+C20+C4</f>
        <v>155715</v>
      </c>
      <c r="D29" s="379">
        <f>+(C29-B29)/B29*100</f>
        <v>8.2880727692510963</v>
      </c>
    </row>
    <row r="30" spans="1:229" ht="58.5" customHeight="1">
      <c r="A30" s="727" t="s">
        <v>288</v>
      </c>
      <c r="B30" s="735"/>
      <c r="C30" s="735"/>
      <c r="D30" s="730"/>
    </row>
  </sheetData>
  <mergeCells count="2">
    <mergeCell ref="A1:D1"/>
    <mergeCell ref="A30:D30"/>
  </mergeCells>
  <phoneticPr fontId="114" type="noConversion"/>
  <printOptions horizontalCentered="1"/>
  <pageMargins left="0.79027777777777797" right="0.79027777777777797" top="0.97916666666666696" bottom="0.97916666666666696" header="0.2" footer="0.79027777777777797"/>
  <pageSetup paperSize="9" firstPageNumber="14" orientation="portrait" useFirstPageNumber="1" verticalDpi="180"/>
  <headerFooter alignWithMargins="0">
    <oddFooter>&amp;C第 &amp;P 页</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GP41"/>
  <sheetViews>
    <sheetView showZeros="0" topLeftCell="A11" workbookViewId="0">
      <selection activeCell="B30" sqref="B30"/>
    </sheetView>
  </sheetViews>
  <sheetFormatPr defaultColWidth="9" defaultRowHeight="15.75"/>
  <cols>
    <col min="1" max="1" width="32.25" style="334" customWidth="1"/>
    <col min="2" max="2" width="14.375" style="334" customWidth="1"/>
    <col min="3" max="3" width="17.125" style="335" customWidth="1"/>
    <col min="4" max="4" width="13.75" style="336" customWidth="1"/>
    <col min="5" max="198" width="9" style="334"/>
  </cols>
  <sheetData>
    <row r="1" spans="1:198" s="331" customFormat="1" ht="29.1" customHeight="1">
      <c r="A1" s="337" t="s">
        <v>289</v>
      </c>
      <c r="B1" s="226"/>
      <c r="C1" s="338"/>
      <c r="D1" s="339"/>
    </row>
    <row r="2" spans="1:198" ht="18.75" customHeight="1">
      <c r="A2" s="332"/>
      <c r="B2" s="332"/>
      <c r="C2" s="340"/>
      <c r="D2" s="341" t="s">
        <v>290</v>
      </c>
    </row>
    <row r="3" spans="1:198" ht="29.25" customHeight="1">
      <c r="A3" s="200" t="s">
        <v>239</v>
      </c>
      <c r="B3" s="342" t="s">
        <v>291</v>
      </c>
      <c r="C3" s="343" t="s">
        <v>292</v>
      </c>
      <c r="D3" s="344" t="s">
        <v>242</v>
      </c>
    </row>
    <row r="4" spans="1:198" s="332" customFormat="1" ht="21" customHeight="1">
      <c r="A4" s="345" t="s">
        <v>85</v>
      </c>
      <c r="B4" s="346">
        <f>43948+4000-98</f>
        <v>47850</v>
      </c>
      <c r="C4" s="347">
        <v>49468</v>
      </c>
      <c r="D4" s="348">
        <f>(C4-B4)/B4</f>
        <v>3.3814002089864161E-2</v>
      </c>
    </row>
    <row r="5" spans="1:198" s="332" customFormat="1" ht="21" customHeight="1">
      <c r="A5" s="345" t="s">
        <v>86</v>
      </c>
      <c r="B5" s="346">
        <v>0</v>
      </c>
      <c r="C5" s="349">
        <v>0</v>
      </c>
      <c r="D5" s="348"/>
    </row>
    <row r="6" spans="1:198" s="332" customFormat="1" ht="21" customHeight="1">
      <c r="A6" s="345" t="s">
        <v>87</v>
      </c>
      <c r="B6" s="346">
        <v>1243</v>
      </c>
      <c r="C6" s="347">
        <v>1248</v>
      </c>
      <c r="D6" s="348">
        <f t="shared" ref="D6" si="0">(C6-B6)/B6</f>
        <v>4.0225261464199519E-3</v>
      </c>
    </row>
    <row r="7" spans="1:198" s="332" customFormat="1" ht="21" customHeight="1">
      <c r="A7" s="345" t="s">
        <v>88</v>
      </c>
      <c r="B7" s="346">
        <f>48881-1300</f>
        <v>47581</v>
      </c>
      <c r="C7" s="347">
        <v>48931</v>
      </c>
      <c r="D7" s="348">
        <f t="shared" ref="D7" si="1">(C7-B7)/B7</f>
        <v>2.8372669763140748E-2</v>
      </c>
    </row>
    <row r="8" spans="1:198" s="332" customFormat="1" ht="21" customHeight="1">
      <c r="A8" s="345" t="s">
        <v>89</v>
      </c>
      <c r="B8" s="346">
        <f>34334-2500</f>
        <v>31834</v>
      </c>
      <c r="C8" s="347">
        <v>36235</v>
      </c>
      <c r="D8" s="348">
        <f t="shared" ref="D8:D19" si="2">(C8-B8)/B8</f>
        <v>0.13824841364578752</v>
      </c>
    </row>
    <row r="9" spans="1:198" s="332" customFormat="1" ht="21" customHeight="1">
      <c r="A9" s="345" t="s">
        <v>90</v>
      </c>
      <c r="B9" s="346">
        <v>4299</v>
      </c>
      <c r="C9" s="347">
        <v>4712</v>
      </c>
      <c r="D9" s="348">
        <f t="shared" si="2"/>
        <v>9.6068853221679462E-2</v>
      </c>
    </row>
    <row r="10" spans="1:198" s="332" customFormat="1" ht="21" customHeight="1">
      <c r="A10" s="350" t="s">
        <v>293</v>
      </c>
      <c r="B10" s="346">
        <v>7218</v>
      </c>
      <c r="C10" s="347">
        <v>7512</v>
      </c>
      <c r="D10" s="348">
        <f t="shared" si="2"/>
        <v>4.0731504571903575E-2</v>
      </c>
    </row>
    <row r="11" spans="1:198" s="333" customFormat="1" ht="21" customHeight="1">
      <c r="A11" s="351" t="s">
        <v>92</v>
      </c>
      <c r="B11" s="346">
        <f>84311+9636</f>
        <v>93947</v>
      </c>
      <c r="C11" s="347">
        <v>94184</v>
      </c>
      <c r="D11" s="348">
        <f t="shared" si="2"/>
        <v>2.5226989685673837E-3</v>
      </c>
      <c r="E11" s="352"/>
      <c r="F11" s="352"/>
      <c r="G11" s="352"/>
      <c r="H11" s="352"/>
      <c r="I11" s="352"/>
      <c r="J11" s="352"/>
      <c r="K11" s="352"/>
      <c r="L11" s="352"/>
      <c r="M11" s="352"/>
      <c r="N11" s="352"/>
      <c r="O11" s="352"/>
      <c r="P11" s="352"/>
      <c r="Q11" s="352"/>
      <c r="R11" s="352"/>
      <c r="S11" s="352"/>
      <c r="T11" s="352"/>
      <c r="U11" s="352"/>
      <c r="V11" s="352"/>
      <c r="W11" s="352"/>
      <c r="X11" s="352"/>
      <c r="Y11" s="352"/>
      <c r="Z11" s="352"/>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2"/>
      <c r="BW11" s="352"/>
      <c r="BX11" s="352"/>
      <c r="BY11" s="352"/>
      <c r="BZ11" s="352"/>
      <c r="CA11" s="352"/>
      <c r="CB11" s="352"/>
      <c r="CC11" s="352"/>
      <c r="CD11" s="352"/>
      <c r="CE11" s="352"/>
      <c r="CF11" s="352"/>
      <c r="CG11" s="352"/>
      <c r="CH11" s="352"/>
      <c r="CI11" s="352"/>
      <c r="CJ11" s="352"/>
      <c r="CK11" s="352"/>
      <c r="CL11" s="352"/>
      <c r="CM11" s="352"/>
      <c r="CN11" s="352"/>
      <c r="CO11" s="352"/>
      <c r="CP11" s="352"/>
      <c r="CQ11" s="352"/>
      <c r="CR11" s="352"/>
      <c r="CS11" s="352"/>
      <c r="CT11" s="352"/>
      <c r="CU11" s="352"/>
      <c r="CV11" s="352"/>
      <c r="CW11" s="352"/>
      <c r="CX11" s="352"/>
      <c r="CY11" s="352"/>
      <c r="CZ11" s="352"/>
      <c r="DA11" s="352"/>
      <c r="DB11" s="352"/>
      <c r="DC11" s="352"/>
      <c r="DD11" s="352"/>
      <c r="DE11" s="352"/>
      <c r="DF11" s="352"/>
      <c r="DG11" s="352"/>
      <c r="DH11" s="352"/>
      <c r="DI11" s="352"/>
      <c r="DJ11" s="352"/>
      <c r="DK11" s="352"/>
      <c r="DL11" s="352"/>
      <c r="DM11" s="352"/>
      <c r="DN11" s="352"/>
      <c r="DO11" s="352"/>
      <c r="DP11" s="352"/>
      <c r="DQ11" s="352"/>
      <c r="DR11" s="352"/>
      <c r="DS11" s="352"/>
      <c r="DT11" s="352"/>
      <c r="DU11" s="352"/>
      <c r="DV11" s="352"/>
      <c r="DW11" s="352"/>
      <c r="DX11" s="352"/>
      <c r="DY11" s="352"/>
      <c r="DZ11" s="352"/>
      <c r="EA11" s="352"/>
      <c r="EB11" s="352"/>
      <c r="EC11" s="352"/>
      <c r="ED11" s="352"/>
      <c r="EE11" s="352"/>
      <c r="EF11" s="352"/>
      <c r="EG11" s="352"/>
      <c r="EH11" s="352"/>
      <c r="EI11" s="352"/>
      <c r="EJ11" s="352"/>
      <c r="EK11" s="352"/>
      <c r="EL11" s="352"/>
      <c r="EM11" s="352"/>
      <c r="EN11" s="352"/>
      <c r="EO11" s="352"/>
      <c r="EP11" s="352"/>
      <c r="EQ11" s="352"/>
      <c r="ER11" s="352"/>
      <c r="ES11" s="352"/>
      <c r="ET11" s="352"/>
      <c r="EU11" s="352"/>
      <c r="EV11" s="352"/>
      <c r="EW11" s="352"/>
      <c r="EX11" s="352"/>
      <c r="EY11" s="352"/>
      <c r="EZ11" s="352"/>
      <c r="FA11" s="352"/>
      <c r="FB11" s="352"/>
      <c r="FC11" s="352"/>
      <c r="FD11" s="352"/>
      <c r="FE11" s="352"/>
      <c r="FF11" s="352"/>
      <c r="FG11" s="352"/>
      <c r="FH11" s="352"/>
      <c r="FI11" s="352"/>
      <c r="FJ11" s="352"/>
      <c r="FK11" s="352"/>
      <c r="FL11" s="352"/>
      <c r="FM11" s="352"/>
      <c r="FN11" s="352"/>
      <c r="FO11" s="352"/>
      <c r="FP11" s="352"/>
      <c r="FQ11" s="352"/>
      <c r="FR11" s="352"/>
      <c r="FS11" s="352"/>
      <c r="FT11" s="352"/>
      <c r="FU11" s="352"/>
      <c r="FV11" s="352"/>
      <c r="FW11" s="352"/>
      <c r="FX11" s="352"/>
      <c r="FY11" s="352"/>
      <c r="FZ11" s="352"/>
      <c r="GA11" s="352"/>
      <c r="GB11" s="352"/>
      <c r="GC11" s="352"/>
      <c r="GD11" s="352"/>
      <c r="GE11" s="352"/>
      <c r="GF11" s="352"/>
      <c r="GG11" s="352"/>
      <c r="GH11" s="352"/>
      <c r="GI11" s="352"/>
      <c r="GJ11" s="352"/>
      <c r="GK11" s="352"/>
      <c r="GL11" s="352"/>
      <c r="GM11" s="352"/>
      <c r="GN11" s="352"/>
      <c r="GO11" s="352"/>
      <c r="GP11" s="352"/>
    </row>
    <row r="12" spans="1:198" s="332" customFormat="1" ht="21" customHeight="1">
      <c r="A12" s="350" t="s">
        <v>294</v>
      </c>
      <c r="B12" s="346">
        <f>17022-500</f>
        <v>16522</v>
      </c>
      <c r="C12" s="347">
        <v>16934</v>
      </c>
      <c r="D12" s="348">
        <f t="shared" si="2"/>
        <v>2.4936448371867814E-2</v>
      </c>
    </row>
    <row r="13" spans="1:198" s="332" customFormat="1" ht="21" customHeight="1">
      <c r="A13" s="345" t="s">
        <v>94</v>
      </c>
      <c r="B13" s="346">
        <v>17078</v>
      </c>
      <c r="C13" s="347">
        <v>19271</v>
      </c>
      <c r="D13" s="348">
        <f t="shared" si="2"/>
        <v>0.12841082093922004</v>
      </c>
    </row>
    <row r="14" spans="1:198" s="332" customFormat="1" ht="21" customHeight="1">
      <c r="A14" s="345" t="s">
        <v>95</v>
      </c>
      <c r="B14" s="346">
        <f>13226+1000</f>
        <v>14226</v>
      </c>
      <c r="C14" s="347">
        <v>15020</v>
      </c>
      <c r="D14" s="348">
        <f t="shared" si="2"/>
        <v>5.5813299592295799E-2</v>
      </c>
    </row>
    <row r="15" spans="1:198" s="332" customFormat="1" ht="21" customHeight="1">
      <c r="A15" s="345" t="s">
        <v>96</v>
      </c>
      <c r="B15" s="346">
        <f>20270-5000</f>
        <v>15270</v>
      </c>
      <c r="C15" s="347">
        <v>16657</v>
      </c>
      <c r="D15" s="348">
        <f t="shared" si="2"/>
        <v>9.0831696136214807E-2</v>
      </c>
    </row>
    <row r="16" spans="1:198" s="332" customFormat="1" ht="21" customHeight="1">
      <c r="A16" s="345" t="s">
        <v>97</v>
      </c>
      <c r="B16" s="346">
        <f>26085+3000</f>
        <v>29085</v>
      </c>
      <c r="C16" s="347">
        <v>30929</v>
      </c>
      <c r="D16" s="348">
        <f t="shared" si="2"/>
        <v>6.3400378201822247E-2</v>
      </c>
    </row>
    <row r="17" spans="1:4" s="332" customFormat="1" ht="21" customHeight="1">
      <c r="A17" s="350" t="s">
        <v>295</v>
      </c>
      <c r="B17" s="346">
        <v>1371</v>
      </c>
      <c r="C17" s="347">
        <v>1450</v>
      </c>
      <c r="D17" s="348">
        <f t="shared" si="2"/>
        <v>5.7622173595915392E-2</v>
      </c>
    </row>
    <row r="18" spans="1:4" s="332" customFormat="1" ht="21" customHeight="1">
      <c r="A18" s="345" t="s">
        <v>99</v>
      </c>
      <c r="B18" s="346">
        <v>920</v>
      </c>
      <c r="C18" s="347">
        <v>936</v>
      </c>
      <c r="D18" s="348">
        <f t="shared" si="2"/>
        <v>1.7391304347826087E-2</v>
      </c>
    </row>
    <row r="19" spans="1:4" s="332" customFormat="1" ht="21" customHeight="1">
      <c r="A19" s="345" t="s">
        <v>100</v>
      </c>
      <c r="B19" s="346">
        <v>200</v>
      </c>
      <c r="C19" s="347">
        <v>216</v>
      </c>
      <c r="D19" s="348">
        <f t="shared" si="2"/>
        <v>0.08</v>
      </c>
    </row>
    <row r="20" spans="1:4" s="332" customFormat="1" ht="21" customHeight="1">
      <c r="A20" s="353" t="s">
        <v>101</v>
      </c>
      <c r="B20" s="346">
        <v>0</v>
      </c>
      <c r="C20" s="349">
        <v>0</v>
      </c>
      <c r="D20" s="348"/>
    </row>
    <row r="21" spans="1:4" s="332" customFormat="1" ht="21" customHeight="1">
      <c r="A21" s="354" t="s">
        <v>296</v>
      </c>
      <c r="B21" s="346">
        <v>2708</v>
      </c>
      <c r="C21" s="347">
        <v>2858</v>
      </c>
      <c r="D21" s="348">
        <f t="shared" ref="D21:D24" si="3">(C21-B21)/B21</f>
        <v>5.5391432791728215E-2</v>
      </c>
    </row>
    <row r="22" spans="1:4" s="332" customFormat="1" ht="21" customHeight="1">
      <c r="A22" s="353" t="s">
        <v>103</v>
      </c>
      <c r="B22" s="346">
        <v>9932</v>
      </c>
      <c r="C22" s="347">
        <v>10224</v>
      </c>
      <c r="D22" s="348">
        <f t="shared" si="3"/>
        <v>2.9399919452275474E-2</v>
      </c>
    </row>
    <row r="23" spans="1:4" ht="21" customHeight="1">
      <c r="A23" s="353" t="s">
        <v>104</v>
      </c>
      <c r="B23" s="355">
        <v>953</v>
      </c>
      <c r="C23" s="349">
        <v>973</v>
      </c>
      <c r="D23" s="348">
        <f t="shared" si="3"/>
        <v>2.098635886673662E-2</v>
      </c>
    </row>
    <row r="24" spans="1:4" ht="21" customHeight="1">
      <c r="A24" s="356" t="s">
        <v>243</v>
      </c>
      <c r="B24" s="355">
        <v>2834</v>
      </c>
      <c r="C24" s="357">
        <v>2981</v>
      </c>
      <c r="D24" s="348">
        <f t="shared" si="3"/>
        <v>5.1870148200423433E-2</v>
      </c>
    </row>
    <row r="25" spans="1:4" ht="21" customHeight="1">
      <c r="A25" s="353" t="s">
        <v>297</v>
      </c>
      <c r="B25" s="358"/>
      <c r="C25" s="357">
        <v>8000</v>
      </c>
      <c r="D25" s="348"/>
    </row>
    <row r="26" spans="1:4" ht="21" customHeight="1">
      <c r="A26" s="356" t="s">
        <v>298</v>
      </c>
      <c r="B26" s="358">
        <v>15113</v>
      </c>
      <c r="C26" s="357">
        <v>11888</v>
      </c>
      <c r="D26" s="348">
        <f>(C26-B26)/B26</f>
        <v>-0.21339244359160986</v>
      </c>
    </row>
    <row r="27" spans="1:4" ht="21" customHeight="1">
      <c r="A27" s="353" t="s">
        <v>107</v>
      </c>
      <c r="B27" s="359">
        <v>739</v>
      </c>
      <c r="C27" s="360">
        <v>448</v>
      </c>
      <c r="D27" s="348">
        <f>(C27-B27)/B27</f>
        <v>-0.39377537212449254</v>
      </c>
    </row>
    <row r="28" spans="1:4" ht="21" customHeight="1">
      <c r="A28" s="361" t="s">
        <v>299</v>
      </c>
      <c r="B28" s="362">
        <f>SUM(B4:B26)</f>
        <v>360184</v>
      </c>
      <c r="C28" s="347">
        <f>SUM(C4:C27)</f>
        <v>381075</v>
      </c>
      <c r="D28" s="348">
        <f t="shared" ref="D28" si="4">(C28-B28)/B28</f>
        <v>5.8000910645669992E-2</v>
      </c>
    </row>
    <row r="29" spans="1:4" ht="21" customHeight="1">
      <c r="A29" s="363" t="s">
        <v>300</v>
      </c>
      <c r="B29" s="364"/>
      <c r="C29" s="347">
        <v>49743</v>
      </c>
      <c r="D29" s="348"/>
    </row>
    <row r="30" spans="1:4" ht="21" customHeight="1">
      <c r="A30" s="321" t="s">
        <v>301</v>
      </c>
      <c r="B30" s="364"/>
      <c r="C30" s="347">
        <v>6220</v>
      </c>
      <c r="D30" s="348"/>
    </row>
    <row r="31" spans="1:4" ht="21" customHeight="1">
      <c r="A31" s="312" t="s">
        <v>302</v>
      </c>
      <c r="B31" s="364"/>
      <c r="C31" s="347">
        <v>12000</v>
      </c>
      <c r="D31" s="348"/>
    </row>
    <row r="32" spans="1:4" ht="21" customHeight="1">
      <c r="A32" s="365" t="s">
        <v>245</v>
      </c>
      <c r="B32" s="364"/>
      <c r="C32" s="349">
        <f>C28+C29+C30+C31</f>
        <v>449038</v>
      </c>
      <c r="D32" s="348"/>
    </row>
    <row r="34" spans="1:4" hidden="1">
      <c r="B34" s="334">
        <f>+B28-439416</f>
        <v>-79232</v>
      </c>
      <c r="D34" s="336">
        <v>469366</v>
      </c>
    </row>
    <row r="35" spans="1:4" hidden="1">
      <c r="D35" s="336">
        <f>+D34-C32</f>
        <v>20328</v>
      </c>
    </row>
    <row r="36" spans="1:4" hidden="1"/>
    <row r="37" spans="1:4" hidden="1"/>
    <row r="38" spans="1:4" hidden="1"/>
    <row r="39" spans="1:4" hidden="1"/>
    <row r="40" spans="1:4" hidden="1"/>
    <row r="41" spans="1:4">
      <c r="A41" s="366"/>
    </row>
  </sheetData>
  <phoneticPr fontId="114" type="noConversion"/>
  <printOptions horizontalCentered="1"/>
  <pageMargins left="0.79027777777777797" right="0.79027777777777797" top="0.97916666666666696" bottom="0.97916666666666696" header="0.2" footer="0.79027777777777797"/>
  <pageSetup paperSize="9" firstPageNumber="15" orientation="portrait" useFirstPageNumber="1"/>
  <headerFooter alignWithMargins="0">
    <oddFooter>&amp;C第 &amp;P 页</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pageSetUpPr fitToPage="1"/>
  </sheetPr>
  <dimension ref="A1:F28"/>
  <sheetViews>
    <sheetView topLeftCell="A2" zoomScale="85" zoomScaleNormal="85" workbookViewId="0">
      <selection activeCell="D17" sqref="D17"/>
    </sheetView>
  </sheetViews>
  <sheetFormatPr defaultColWidth="9" defaultRowHeight="15.75"/>
  <cols>
    <col min="1" max="1" width="28.375" style="195" customWidth="1"/>
    <col min="2" max="2" width="10.125" style="195" customWidth="1"/>
    <col min="3" max="3" width="27.875" style="195" customWidth="1"/>
    <col min="4" max="4" width="10.25" style="195" customWidth="1"/>
    <col min="5" max="5" width="9" style="195"/>
    <col min="6" max="6" width="9" style="195" hidden="1" customWidth="1"/>
    <col min="7" max="16384" width="9" style="195"/>
  </cols>
  <sheetData>
    <row r="1" spans="1:6" s="194" customFormat="1" ht="42" customHeight="1">
      <c r="A1" s="733" t="s">
        <v>303</v>
      </c>
      <c r="B1" s="733"/>
      <c r="C1" s="733"/>
      <c r="D1" s="733"/>
      <c r="E1" s="227"/>
    </row>
    <row r="2" spans="1:6" ht="19.5" customHeight="1">
      <c r="A2" s="305"/>
      <c r="B2" s="306"/>
      <c r="C2" s="305"/>
      <c r="D2" s="307" t="s">
        <v>80</v>
      </c>
    </row>
    <row r="3" spans="1:6" ht="27" customHeight="1">
      <c r="A3" s="734" t="s">
        <v>247</v>
      </c>
      <c r="B3" s="734"/>
      <c r="C3" s="734" t="s">
        <v>248</v>
      </c>
      <c r="D3" s="734"/>
    </row>
    <row r="4" spans="1:6" ht="35.1" customHeight="1">
      <c r="A4" s="308" t="s">
        <v>249</v>
      </c>
      <c r="B4" s="309" t="s">
        <v>304</v>
      </c>
      <c r="C4" s="310" t="s">
        <v>249</v>
      </c>
      <c r="D4" s="309" t="s">
        <v>304</v>
      </c>
    </row>
    <row r="5" spans="1:6" ht="30" customHeight="1">
      <c r="A5" s="311" t="s">
        <v>251</v>
      </c>
      <c r="B5" s="200">
        <v>155715</v>
      </c>
      <c r="C5" s="312" t="s">
        <v>305</v>
      </c>
      <c r="D5" s="200">
        <f>+D6+D7</f>
        <v>381075</v>
      </c>
    </row>
    <row r="6" spans="1:6" ht="35.1" customHeight="1">
      <c r="A6" s="313" t="s">
        <v>253</v>
      </c>
      <c r="B6" s="314">
        <f>B7+B12+B18</f>
        <v>206067</v>
      </c>
      <c r="C6" s="312" t="s">
        <v>306</v>
      </c>
      <c r="D6" s="314">
        <v>283694</v>
      </c>
    </row>
    <row r="7" spans="1:6" ht="30" customHeight="1">
      <c r="A7" s="313" t="s">
        <v>255</v>
      </c>
      <c r="B7" s="314">
        <f>SUM(B8:B10)</f>
        <v>16371</v>
      </c>
      <c r="C7" s="313" t="s">
        <v>256</v>
      </c>
      <c r="D7" s="314">
        <v>97381</v>
      </c>
    </row>
    <row r="8" spans="1:6" ht="30" customHeight="1">
      <c r="A8" s="313" t="s">
        <v>257</v>
      </c>
      <c r="B8" s="315">
        <f>'[11]2020 年财力测算（第二稿刘局长第一次汇报后）11.21'!$D$9</f>
        <v>10437</v>
      </c>
      <c r="C8" s="313" t="s">
        <v>258</v>
      </c>
      <c r="D8" s="315">
        <f>+D9+D10</f>
        <v>9069</v>
      </c>
      <c r="F8" s="195">
        <f>+D8-B28</f>
        <v>9069</v>
      </c>
    </row>
    <row r="9" spans="1:6" ht="30" customHeight="1">
      <c r="A9" s="313" t="s">
        <v>259</v>
      </c>
      <c r="B9" s="316">
        <f>'[11]2020 年财力测算（第二稿刘局长第一次汇报后）11.21'!$D$10</f>
        <v>115</v>
      </c>
      <c r="C9" s="313" t="s">
        <v>260</v>
      </c>
      <c r="D9" s="316">
        <v>1706</v>
      </c>
    </row>
    <row r="10" spans="1:6" ht="30" customHeight="1">
      <c r="A10" s="313" t="s">
        <v>307</v>
      </c>
      <c r="B10" s="316">
        <f>'[11]2020 年财力测算（第二稿刘局长第一次汇报后）11.21'!$D$11</f>
        <v>5819</v>
      </c>
      <c r="C10" s="313" t="s">
        <v>262</v>
      </c>
      <c r="D10" s="316">
        <v>7363</v>
      </c>
      <c r="E10" s="317"/>
      <c r="F10" s="195">
        <v>7380</v>
      </c>
    </row>
    <row r="11" spans="1:6" ht="27" hidden="1" customHeight="1">
      <c r="A11" s="313" t="s">
        <v>263</v>
      </c>
      <c r="B11" s="318"/>
      <c r="C11" s="313" t="s">
        <v>308</v>
      </c>
      <c r="D11" s="318"/>
    </row>
    <row r="12" spans="1:6" ht="27.95" customHeight="1">
      <c r="A12" s="313" t="s">
        <v>264</v>
      </c>
      <c r="B12" s="315">
        <f>SUM(B13:B17)</f>
        <v>92315</v>
      </c>
      <c r="C12" s="313"/>
      <c r="D12" s="315"/>
      <c r="F12" s="195">
        <f>+F10-D9</f>
        <v>5674</v>
      </c>
    </row>
    <row r="13" spans="1:6" ht="27.95" customHeight="1">
      <c r="A13" s="313" t="s">
        <v>266</v>
      </c>
      <c r="B13" s="200">
        <f>'[11]2020 年财力测算（第二稿刘局长第一次汇报后）11.21'!$D$13</f>
        <v>-1859</v>
      </c>
      <c r="C13" s="319" t="s">
        <v>265</v>
      </c>
      <c r="D13" s="200">
        <v>49743</v>
      </c>
    </row>
    <row r="14" spans="1:6" ht="27.95" customHeight="1">
      <c r="A14" s="313" t="s">
        <v>268</v>
      </c>
      <c r="B14" s="320">
        <v>61410</v>
      </c>
      <c r="C14" s="321" t="s">
        <v>309</v>
      </c>
      <c r="D14" s="320">
        <v>6220</v>
      </c>
    </row>
    <row r="15" spans="1:6" ht="27.95" customHeight="1">
      <c r="A15" s="313" t="s">
        <v>310</v>
      </c>
      <c r="B15" s="314">
        <f>'[11]2020 年财力测算（第二稿刘局长第一次汇报后）11.21'!$D$15</f>
        <v>11842</v>
      </c>
      <c r="C15" s="321" t="s">
        <v>269</v>
      </c>
      <c r="D15" s="314"/>
      <c r="F15" s="195">
        <f>+B26-D26</f>
        <v>0</v>
      </c>
    </row>
    <row r="16" spans="1:6" ht="27.95" customHeight="1">
      <c r="A16" s="313" t="s">
        <v>311</v>
      </c>
      <c r="B16" s="314">
        <f>'[11]2020 年财力测算（第二稿刘局长第一次汇报后）11.21'!$D$16</f>
        <v>16222</v>
      </c>
      <c r="C16" s="312" t="s">
        <v>271</v>
      </c>
      <c r="D16" s="314"/>
      <c r="F16" s="195">
        <v>25787</v>
      </c>
    </row>
    <row r="17" spans="1:6" ht="27.95" customHeight="1">
      <c r="A17" s="313" t="s">
        <v>312</v>
      </c>
      <c r="B17" s="314">
        <f>'[11]2020 年财力测算（第二稿刘局长第一次汇报后）11.21'!$D$17</f>
        <v>4700</v>
      </c>
      <c r="C17" s="322" t="s">
        <v>273</v>
      </c>
      <c r="D17" s="323">
        <v>12000</v>
      </c>
    </row>
    <row r="18" spans="1:6" ht="27.95" customHeight="1">
      <c r="A18" s="313" t="s">
        <v>274</v>
      </c>
      <c r="B18" s="324">
        <f>'[11]2020 年财力测算（第二稿刘局长第一次汇报后）11.21'!$D$25</f>
        <v>97381</v>
      </c>
      <c r="C18" s="325"/>
      <c r="D18" s="325"/>
      <c r="F18" s="195" t="e">
        <f>+F16-#REF!-#REF!-B16-B15</f>
        <v>#REF!</v>
      </c>
    </row>
    <row r="19" spans="1:6" ht="27.95" customHeight="1">
      <c r="A19" s="313" t="s">
        <v>313</v>
      </c>
      <c r="B19" s="315">
        <v>61108</v>
      </c>
      <c r="C19" s="326"/>
      <c r="D19" s="327"/>
    </row>
    <row r="20" spans="1:6" ht="27.95" customHeight="1">
      <c r="A20" s="312" t="s">
        <v>314</v>
      </c>
      <c r="B20" s="314"/>
      <c r="C20" s="321"/>
      <c r="D20" s="314"/>
    </row>
    <row r="21" spans="1:6" ht="27.95" customHeight="1">
      <c r="A21" s="312" t="s">
        <v>315</v>
      </c>
      <c r="B21" s="315">
        <v>308</v>
      </c>
      <c r="C21" s="328"/>
      <c r="D21" s="315"/>
    </row>
    <row r="22" spans="1:6" ht="27.95" customHeight="1">
      <c r="A22" s="312" t="s">
        <v>316</v>
      </c>
      <c r="B22" s="314">
        <v>16689</v>
      </c>
      <c r="C22" s="328"/>
      <c r="D22" s="314"/>
    </row>
    <row r="23" spans="1:6" ht="27" customHeight="1">
      <c r="A23" s="312" t="s">
        <v>317</v>
      </c>
      <c r="B23" s="314">
        <v>6220</v>
      </c>
      <c r="C23" s="328"/>
      <c r="D23" s="314"/>
    </row>
    <row r="24" spans="1:6" ht="27" customHeight="1">
      <c r="A24" s="312" t="s">
        <v>318</v>
      </c>
      <c r="B24" s="314">
        <v>12000</v>
      </c>
      <c r="C24" s="328"/>
      <c r="D24" s="314"/>
    </row>
    <row r="25" spans="1:6" ht="27" customHeight="1">
      <c r="A25" s="312"/>
      <c r="B25" s="314"/>
      <c r="C25" s="328"/>
      <c r="D25" s="314"/>
    </row>
    <row r="26" spans="1:6" ht="27" customHeight="1">
      <c r="A26" s="329" t="s">
        <v>319</v>
      </c>
      <c r="B26" s="314">
        <f>B5+B6+B19+B21+B22+B23+B25+B20+B24</f>
        <v>458107</v>
      </c>
      <c r="C26" s="329" t="s">
        <v>320</v>
      </c>
      <c r="D26" s="314">
        <f>D5+D13+D14+D17+D8</f>
        <v>458107</v>
      </c>
    </row>
    <row r="27" spans="1:6" ht="27" customHeight="1">
      <c r="D27" s="330"/>
    </row>
    <row r="28" spans="1:6" ht="35.1" customHeight="1">
      <c r="F28" s="330"/>
    </row>
  </sheetData>
  <mergeCells count="3">
    <mergeCell ref="A1:D1"/>
    <mergeCell ref="A3:B3"/>
    <mergeCell ref="C3:D3"/>
  </mergeCells>
  <phoneticPr fontId="114" type="noConversion"/>
  <printOptions horizontalCentered="1"/>
  <pageMargins left="0.79027777777777797" right="0.79027777777777797" top="0.97916666666666696" bottom="0.97916666666666696" header="0.2" footer="0.79027777777777797"/>
  <pageSetup paperSize="9" scale="94" firstPageNumber="16" orientation="portrait" useFirstPageNumber="1"/>
  <headerFooter alignWithMargins="0">
    <oddFooter>&amp;C第 &amp;P 页</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E1390"/>
  <sheetViews>
    <sheetView topLeftCell="B1353" workbookViewId="0">
      <selection activeCell="B1353" sqref="B1353:D1373"/>
    </sheetView>
  </sheetViews>
  <sheetFormatPr defaultColWidth="9" defaultRowHeight="14.25"/>
  <cols>
    <col min="1" max="1" width="13.125" style="278" customWidth="1"/>
    <col min="2" max="2" width="36.625" style="278" customWidth="1"/>
    <col min="3" max="3" width="14.375" style="279" customWidth="1"/>
    <col min="4" max="4" width="20" style="279" customWidth="1"/>
    <col min="5" max="5" width="26.375" style="280" customWidth="1"/>
    <col min="6" max="16384" width="9" style="278"/>
  </cols>
  <sheetData>
    <row r="1" spans="1:5" ht="36" customHeight="1">
      <c r="A1" s="736" t="s">
        <v>321</v>
      </c>
      <c r="B1" s="736"/>
      <c r="C1" s="736"/>
      <c r="D1" s="736"/>
      <c r="E1" s="736"/>
    </row>
    <row r="2" spans="1:5" ht="20.25" customHeight="1">
      <c r="A2" s="737" t="s">
        <v>34</v>
      </c>
      <c r="B2" s="737"/>
      <c r="C2" s="737"/>
      <c r="D2" s="737"/>
      <c r="E2" s="737"/>
    </row>
    <row r="3" spans="1:5" ht="25.5" customHeight="1">
      <c r="A3" s="742" t="s">
        <v>322</v>
      </c>
      <c r="B3" s="745" t="s">
        <v>323</v>
      </c>
      <c r="C3" s="738" t="s">
        <v>324</v>
      </c>
      <c r="D3" s="739"/>
      <c r="E3" s="740"/>
    </row>
    <row r="4" spans="1:5" ht="24.75" customHeight="1">
      <c r="A4" s="743"/>
      <c r="B4" s="746"/>
      <c r="C4" s="748" t="s">
        <v>115</v>
      </c>
      <c r="D4" s="741" t="s">
        <v>325</v>
      </c>
      <c r="E4" s="741"/>
    </row>
    <row r="5" spans="1:5" ht="36.75" customHeight="1">
      <c r="A5" s="744"/>
      <c r="B5" s="747"/>
      <c r="C5" s="749"/>
      <c r="D5" s="281" t="s">
        <v>326</v>
      </c>
      <c r="E5" s="282" t="s">
        <v>327</v>
      </c>
    </row>
    <row r="6" spans="1:5" ht="19.7" customHeight="1">
      <c r="A6" s="283">
        <v>201</v>
      </c>
      <c r="B6" s="284" t="s">
        <v>328</v>
      </c>
      <c r="C6" s="285">
        <f t="shared" ref="C6" si="0">SUM(C7,C19,C28,C39,C51,C62,C73,C85,C94,C107,C117,C126,C137,C150,C157,C165,C171,C178,C185,C192,C199,C206,C214,C220,C226,C230,C233,C248)</f>
        <v>49468</v>
      </c>
      <c r="D6" s="286">
        <v>47633</v>
      </c>
      <c r="E6" s="285">
        <f>SUM(E7,E19,E28,E39,E51,E62,E73,E85,E94,E107,E117,E126,E137,E150,E157,E165,E171,E178,E185,E192,E199,E206,E214,E220,E226,E230,E233,E248)</f>
        <v>1835</v>
      </c>
    </row>
    <row r="7" spans="1:5" ht="19.7" customHeight="1">
      <c r="A7" s="283">
        <v>20101</v>
      </c>
      <c r="B7" s="284" t="s">
        <v>329</v>
      </c>
      <c r="C7" s="286">
        <v>4628</v>
      </c>
      <c r="D7" s="286">
        <v>4618</v>
      </c>
      <c r="E7" s="285">
        <f t="shared" ref="E7" si="1">SUM(E8:E18)</f>
        <v>10</v>
      </c>
    </row>
    <row r="8" spans="1:5" ht="19.7" customHeight="1">
      <c r="A8" s="283">
        <v>2010101</v>
      </c>
      <c r="B8" s="287" t="s">
        <v>330</v>
      </c>
      <c r="C8" s="286">
        <v>2213</v>
      </c>
      <c r="D8" s="286">
        <v>2213</v>
      </c>
      <c r="E8" s="285"/>
    </row>
    <row r="9" spans="1:5" ht="19.7" customHeight="1">
      <c r="A9" s="283">
        <v>2010102</v>
      </c>
      <c r="B9" s="287" t="s">
        <v>331</v>
      </c>
      <c r="C9" s="286">
        <v>1504</v>
      </c>
      <c r="D9" s="286">
        <v>1494</v>
      </c>
      <c r="E9" s="285">
        <v>10</v>
      </c>
    </row>
    <row r="10" spans="1:5" ht="19.7" customHeight="1">
      <c r="A10" s="283">
        <v>2010103</v>
      </c>
      <c r="B10" s="287" t="s">
        <v>332</v>
      </c>
      <c r="C10" s="286" t="s">
        <v>333</v>
      </c>
      <c r="D10" s="286" t="s">
        <v>334</v>
      </c>
      <c r="E10" s="285"/>
    </row>
    <row r="11" spans="1:5" ht="19.7" customHeight="1">
      <c r="A11" s="283">
        <v>2010104</v>
      </c>
      <c r="B11" s="287" t="s">
        <v>335</v>
      </c>
      <c r="C11" s="286">
        <v>147</v>
      </c>
      <c r="D11" s="286">
        <v>147</v>
      </c>
      <c r="E11" s="285"/>
    </row>
    <row r="12" spans="1:5" ht="19.7" customHeight="1">
      <c r="A12" s="283">
        <v>2010105</v>
      </c>
      <c r="B12" s="287" t="s">
        <v>336</v>
      </c>
      <c r="C12" s="286" t="s">
        <v>333</v>
      </c>
      <c r="D12" s="286" t="s">
        <v>334</v>
      </c>
      <c r="E12" s="285"/>
    </row>
    <row r="13" spans="1:5" ht="19.7" customHeight="1">
      <c r="A13" s="283">
        <v>2010106</v>
      </c>
      <c r="B13" s="287" t="s">
        <v>337</v>
      </c>
      <c r="C13" s="286" t="s">
        <v>333</v>
      </c>
      <c r="D13" s="286" t="s">
        <v>334</v>
      </c>
      <c r="E13" s="285"/>
    </row>
    <row r="14" spans="1:5" ht="19.7" customHeight="1">
      <c r="A14" s="283">
        <v>2010107</v>
      </c>
      <c r="B14" s="287" t="s">
        <v>338</v>
      </c>
      <c r="C14" s="286" t="s">
        <v>333</v>
      </c>
      <c r="D14" s="286" t="s">
        <v>334</v>
      </c>
      <c r="E14" s="285"/>
    </row>
    <row r="15" spans="1:5" ht="19.7" customHeight="1">
      <c r="A15" s="283">
        <v>2010108</v>
      </c>
      <c r="B15" s="287" t="s">
        <v>339</v>
      </c>
      <c r="C15" s="286">
        <v>17</v>
      </c>
      <c r="D15" s="286">
        <v>17</v>
      </c>
      <c r="E15" s="285"/>
    </row>
    <row r="16" spans="1:5" ht="19.7" customHeight="1">
      <c r="A16" s="283">
        <v>2010109</v>
      </c>
      <c r="B16" s="287" t="s">
        <v>340</v>
      </c>
      <c r="C16" s="286">
        <v>3</v>
      </c>
      <c r="D16" s="286">
        <v>3</v>
      </c>
      <c r="E16" s="285"/>
    </row>
    <row r="17" spans="1:5" ht="19.7" customHeight="1">
      <c r="A17" s="283">
        <v>2010150</v>
      </c>
      <c r="B17" s="287" t="s">
        <v>341</v>
      </c>
      <c r="C17" s="286">
        <v>736</v>
      </c>
      <c r="D17" s="286">
        <v>736</v>
      </c>
      <c r="E17" s="285"/>
    </row>
    <row r="18" spans="1:5" ht="19.7" customHeight="1">
      <c r="A18" s="283">
        <v>2010199</v>
      </c>
      <c r="B18" s="287" t="s">
        <v>342</v>
      </c>
      <c r="C18" s="286">
        <v>9</v>
      </c>
      <c r="D18" s="286">
        <v>9</v>
      </c>
      <c r="E18" s="285"/>
    </row>
    <row r="19" spans="1:5" ht="19.7" customHeight="1">
      <c r="A19" s="283">
        <v>20102</v>
      </c>
      <c r="B19" s="284" t="s">
        <v>343</v>
      </c>
      <c r="C19" s="286">
        <v>1388</v>
      </c>
      <c r="D19" s="286">
        <v>1382</v>
      </c>
      <c r="E19" s="285">
        <f t="shared" ref="E19" si="2">SUM(E20:E27)</f>
        <v>6</v>
      </c>
    </row>
    <row r="20" spans="1:5" ht="19.7" customHeight="1">
      <c r="A20" s="283">
        <v>2010201</v>
      </c>
      <c r="B20" s="287" t="s">
        <v>330</v>
      </c>
      <c r="C20" s="286">
        <v>842</v>
      </c>
      <c r="D20" s="286">
        <v>842</v>
      </c>
      <c r="E20" s="285"/>
    </row>
    <row r="21" spans="1:5" ht="19.7" customHeight="1">
      <c r="A21" s="283">
        <v>2010202</v>
      </c>
      <c r="B21" s="287" t="s">
        <v>331</v>
      </c>
      <c r="C21" s="286">
        <v>436</v>
      </c>
      <c r="D21" s="286">
        <v>430</v>
      </c>
      <c r="E21" s="285">
        <v>6</v>
      </c>
    </row>
    <row r="22" spans="1:5" ht="19.7" customHeight="1">
      <c r="A22" s="283">
        <v>2010203</v>
      </c>
      <c r="B22" s="287" t="s">
        <v>332</v>
      </c>
      <c r="C22" s="286" t="s">
        <v>333</v>
      </c>
      <c r="D22" s="286" t="s">
        <v>334</v>
      </c>
      <c r="E22" s="285"/>
    </row>
    <row r="23" spans="1:5" ht="19.7" customHeight="1">
      <c r="A23" s="283">
        <v>2010204</v>
      </c>
      <c r="B23" s="287" t="s">
        <v>344</v>
      </c>
      <c r="C23" s="286">
        <v>105</v>
      </c>
      <c r="D23" s="286">
        <v>105</v>
      </c>
      <c r="E23" s="285"/>
    </row>
    <row r="24" spans="1:5" ht="19.7" customHeight="1">
      <c r="A24" s="283">
        <v>2010205</v>
      </c>
      <c r="B24" s="287" t="s">
        <v>345</v>
      </c>
      <c r="C24" s="286">
        <v>5</v>
      </c>
      <c r="D24" s="286">
        <v>5</v>
      </c>
      <c r="E24" s="285"/>
    </row>
    <row r="25" spans="1:5" ht="19.7" customHeight="1">
      <c r="A25" s="283">
        <v>2010206</v>
      </c>
      <c r="B25" s="287" t="s">
        <v>346</v>
      </c>
      <c r="C25" s="286" t="s">
        <v>333</v>
      </c>
      <c r="D25" s="286" t="s">
        <v>334</v>
      </c>
      <c r="E25" s="285"/>
    </row>
    <row r="26" spans="1:5" ht="19.7" customHeight="1">
      <c r="A26" s="283">
        <v>2010250</v>
      </c>
      <c r="B26" s="287" t="s">
        <v>341</v>
      </c>
      <c r="C26" s="286" t="s">
        <v>333</v>
      </c>
      <c r="D26" s="286" t="s">
        <v>334</v>
      </c>
      <c r="E26" s="285"/>
    </row>
    <row r="27" spans="1:5" ht="19.7" customHeight="1">
      <c r="A27" s="283">
        <v>2010299</v>
      </c>
      <c r="B27" s="287" t="s">
        <v>347</v>
      </c>
      <c r="C27" s="286" t="s">
        <v>333</v>
      </c>
      <c r="D27" s="286" t="s">
        <v>334</v>
      </c>
      <c r="E27" s="285"/>
    </row>
    <row r="28" spans="1:5" ht="19.7" customHeight="1">
      <c r="A28" s="283">
        <v>20103</v>
      </c>
      <c r="B28" s="284" t="s">
        <v>348</v>
      </c>
      <c r="C28" s="286">
        <v>10381</v>
      </c>
      <c r="D28" s="286">
        <v>10316</v>
      </c>
      <c r="E28" s="285">
        <f t="shared" ref="E28" si="3">SUM(E29:E38)</f>
        <v>65</v>
      </c>
    </row>
    <row r="29" spans="1:5" ht="19.7" customHeight="1">
      <c r="A29" s="283">
        <v>2010301</v>
      </c>
      <c r="B29" s="287" t="s">
        <v>330</v>
      </c>
      <c r="C29" s="286">
        <v>7151</v>
      </c>
      <c r="D29" s="286">
        <v>7151</v>
      </c>
      <c r="E29" s="285"/>
    </row>
    <row r="30" spans="1:5" ht="19.7" customHeight="1">
      <c r="A30" s="283">
        <v>2010302</v>
      </c>
      <c r="B30" s="287" t="s">
        <v>331</v>
      </c>
      <c r="C30" s="286">
        <v>1419</v>
      </c>
      <c r="D30" s="286">
        <v>1414</v>
      </c>
      <c r="E30" s="285">
        <v>5</v>
      </c>
    </row>
    <row r="31" spans="1:5" ht="19.7" customHeight="1">
      <c r="A31" s="283">
        <v>2010303</v>
      </c>
      <c r="B31" s="287" t="s">
        <v>332</v>
      </c>
      <c r="C31" s="286">
        <v>495</v>
      </c>
      <c r="D31" s="286">
        <v>495</v>
      </c>
      <c r="E31" s="285"/>
    </row>
    <row r="32" spans="1:5" ht="19.7" customHeight="1">
      <c r="A32" s="283">
        <v>2010304</v>
      </c>
      <c r="B32" s="287" t="s">
        <v>349</v>
      </c>
      <c r="C32" s="286">
        <v>26</v>
      </c>
      <c r="D32" s="286">
        <v>26</v>
      </c>
      <c r="E32" s="285"/>
    </row>
    <row r="33" spans="1:5" ht="19.7" customHeight="1">
      <c r="A33" s="283">
        <v>2010305</v>
      </c>
      <c r="B33" s="287" t="s">
        <v>350</v>
      </c>
      <c r="C33" s="286">
        <v>20</v>
      </c>
      <c r="D33" s="286">
        <v>20</v>
      </c>
      <c r="E33" s="285"/>
    </row>
    <row r="34" spans="1:5" ht="19.7" customHeight="1">
      <c r="A34" s="283">
        <v>2010306</v>
      </c>
      <c r="B34" s="287" t="s">
        <v>351</v>
      </c>
      <c r="C34" s="286">
        <v>57</v>
      </c>
      <c r="D34" s="286">
        <v>57</v>
      </c>
      <c r="E34" s="285"/>
    </row>
    <row r="35" spans="1:5" ht="19.7" customHeight="1">
      <c r="A35" s="283">
        <v>2010308</v>
      </c>
      <c r="B35" s="287" t="s">
        <v>352</v>
      </c>
      <c r="C35" s="286">
        <v>351</v>
      </c>
      <c r="D35" s="286">
        <v>291</v>
      </c>
      <c r="E35" s="285">
        <v>60</v>
      </c>
    </row>
    <row r="36" spans="1:5" ht="19.7" customHeight="1">
      <c r="A36" s="283">
        <v>2010309</v>
      </c>
      <c r="B36" s="287" t="s">
        <v>353</v>
      </c>
      <c r="C36" s="286" t="s">
        <v>333</v>
      </c>
      <c r="D36" s="286" t="s">
        <v>334</v>
      </c>
      <c r="E36" s="285"/>
    </row>
    <row r="37" spans="1:5" ht="19.7" customHeight="1">
      <c r="A37" s="283">
        <v>2010350</v>
      </c>
      <c r="B37" s="287" t="s">
        <v>341</v>
      </c>
      <c r="C37" s="286">
        <v>184</v>
      </c>
      <c r="D37" s="286">
        <v>184</v>
      </c>
      <c r="E37" s="285"/>
    </row>
    <row r="38" spans="1:5" ht="19.7" customHeight="1">
      <c r="A38" s="283">
        <v>2010399</v>
      </c>
      <c r="B38" s="288" t="s">
        <v>354</v>
      </c>
      <c r="C38" s="286">
        <v>677</v>
      </c>
      <c r="D38" s="286">
        <v>677</v>
      </c>
      <c r="E38" s="285"/>
    </row>
    <row r="39" spans="1:5" ht="19.7" customHeight="1">
      <c r="A39" s="283">
        <v>20104</v>
      </c>
      <c r="B39" s="284" t="s">
        <v>355</v>
      </c>
      <c r="C39" s="286">
        <v>2736</v>
      </c>
      <c r="D39" s="286">
        <v>2673</v>
      </c>
      <c r="E39" s="285">
        <f t="shared" ref="E39" si="4">SUM(E40:E50)</f>
        <v>63</v>
      </c>
    </row>
    <row r="40" spans="1:5" ht="19.7" customHeight="1">
      <c r="A40" s="283">
        <v>2010401</v>
      </c>
      <c r="B40" s="287" t="s">
        <v>330</v>
      </c>
      <c r="C40" s="286">
        <v>2175</v>
      </c>
      <c r="D40" s="286">
        <v>2175</v>
      </c>
      <c r="E40" s="285"/>
    </row>
    <row r="41" spans="1:5" ht="19.7" customHeight="1">
      <c r="A41" s="283">
        <v>2010402</v>
      </c>
      <c r="B41" s="287" t="s">
        <v>331</v>
      </c>
      <c r="C41" s="286">
        <v>33</v>
      </c>
      <c r="D41" s="286">
        <v>33</v>
      </c>
      <c r="E41" s="285"/>
    </row>
    <row r="42" spans="1:5" ht="19.7" customHeight="1">
      <c r="A42" s="283">
        <v>2010403</v>
      </c>
      <c r="B42" s="287" t="s">
        <v>332</v>
      </c>
      <c r="C42" s="286" t="s">
        <v>333</v>
      </c>
      <c r="D42" s="286" t="s">
        <v>334</v>
      </c>
      <c r="E42" s="285"/>
    </row>
    <row r="43" spans="1:5" ht="19.7" customHeight="1">
      <c r="A43" s="283">
        <v>2010404</v>
      </c>
      <c r="B43" s="287" t="s">
        <v>356</v>
      </c>
      <c r="C43" s="286" t="s">
        <v>333</v>
      </c>
      <c r="D43" s="286" t="s">
        <v>334</v>
      </c>
      <c r="E43" s="285"/>
    </row>
    <row r="44" spans="1:5" ht="19.7" customHeight="1">
      <c r="A44" s="283">
        <v>2010405</v>
      </c>
      <c r="B44" s="287" t="s">
        <v>357</v>
      </c>
      <c r="C44" s="286" t="s">
        <v>333</v>
      </c>
      <c r="D44" s="286" t="s">
        <v>334</v>
      </c>
      <c r="E44" s="285"/>
    </row>
    <row r="45" spans="1:5" ht="19.7" customHeight="1">
      <c r="A45" s="283">
        <v>2010406</v>
      </c>
      <c r="B45" s="287" t="s">
        <v>358</v>
      </c>
      <c r="C45" s="286" t="s">
        <v>333</v>
      </c>
      <c r="D45" s="286" t="s">
        <v>334</v>
      </c>
      <c r="E45" s="285"/>
    </row>
    <row r="46" spans="1:5" ht="19.7" customHeight="1">
      <c r="A46" s="283">
        <v>2010407</v>
      </c>
      <c r="B46" s="287" t="s">
        <v>359</v>
      </c>
      <c r="C46" s="286" t="s">
        <v>333</v>
      </c>
      <c r="D46" s="286" t="s">
        <v>334</v>
      </c>
      <c r="E46" s="285"/>
    </row>
    <row r="47" spans="1:5" ht="19.7" customHeight="1">
      <c r="A47" s="283">
        <v>2010408</v>
      </c>
      <c r="B47" s="287" t="s">
        <v>360</v>
      </c>
      <c r="C47" s="286">
        <v>26</v>
      </c>
      <c r="D47" s="286">
        <v>5</v>
      </c>
      <c r="E47" s="285">
        <v>21</v>
      </c>
    </row>
    <row r="48" spans="1:5" ht="19.7" customHeight="1">
      <c r="A48" s="283">
        <v>2010409</v>
      </c>
      <c r="B48" s="287" t="s">
        <v>361</v>
      </c>
      <c r="C48" s="286" t="s">
        <v>333</v>
      </c>
      <c r="D48" s="286" t="s">
        <v>334</v>
      </c>
      <c r="E48" s="285"/>
    </row>
    <row r="49" spans="1:5" ht="19.7" customHeight="1">
      <c r="A49" s="283">
        <v>2010450</v>
      </c>
      <c r="B49" s="287" t="s">
        <v>341</v>
      </c>
      <c r="C49" s="286" t="s">
        <v>333</v>
      </c>
      <c r="D49" s="286" t="s">
        <v>334</v>
      </c>
      <c r="E49" s="285"/>
    </row>
    <row r="50" spans="1:5" ht="19.7" customHeight="1">
      <c r="A50" s="283">
        <v>2010499</v>
      </c>
      <c r="B50" s="287" t="s">
        <v>362</v>
      </c>
      <c r="C50" s="286">
        <v>503</v>
      </c>
      <c r="D50" s="286">
        <v>461</v>
      </c>
      <c r="E50" s="285">
        <v>42</v>
      </c>
    </row>
    <row r="51" spans="1:5" ht="19.7" customHeight="1">
      <c r="A51" s="283">
        <v>20105</v>
      </c>
      <c r="B51" s="284" t="s">
        <v>363</v>
      </c>
      <c r="C51" s="286">
        <v>1096</v>
      </c>
      <c r="D51" s="286">
        <v>1063</v>
      </c>
      <c r="E51" s="285">
        <f t="shared" ref="E51" si="5">SUM(E52:E61)</f>
        <v>33</v>
      </c>
    </row>
    <row r="52" spans="1:5" ht="19.7" customHeight="1">
      <c r="A52" s="283">
        <v>2010501</v>
      </c>
      <c r="B52" s="287" t="s">
        <v>330</v>
      </c>
      <c r="C52" s="286">
        <v>687</v>
      </c>
      <c r="D52" s="286">
        <v>687</v>
      </c>
      <c r="E52" s="285"/>
    </row>
    <row r="53" spans="1:5" ht="19.7" customHeight="1">
      <c r="A53" s="283">
        <v>2010502</v>
      </c>
      <c r="B53" s="287" t="s">
        <v>331</v>
      </c>
      <c r="C53" s="286">
        <v>324</v>
      </c>
      <c r="D53" s="286">
        <v>291</v>
      </c>
      <c r="E53" s="285">
        <v>33</v>
      </c>
    </row>
    <row r="54" spans="1:5" ht="19.7" customHeight="1">
      <c r="A54" s="283">
        <v>2010503</v>
      </c>
      <c r="B54" s="287" t="s">
        <v>332</v>
      </c>
      <c r="C54" s="286" t="s">
        <v>333</v>
      </c>
      <c r="D54" s="286" t="s">
        <v>334</v>
      </c>
      <c r="E54" s="285"/>
    </row>
    <row r="55" spans="1:5" ht="19.7" customHeight="1">
      <c r="A55" s="283">
        <v>2010504</v>
      </c>
      <c r="B55" s="287" t="s">
        <v>364</v>
      </c>
      <c r="C55" s="286" t="s">
        <v>333</v>
      </c>
      <c r="D55" s="286" t="s">
        <v>334</v>
      </c>
      <c r="E55" s="285"/>
    </row>
    <row r="56" spans="1:5" ht="19.7" customHeight="1">
      <c r="A56" s="283">
        <v>2010505</v>
      </c>
      <c r="B56" s="287" t="s">
        <v>365</v>
      </c>
      <c r="C56" s="286" t="s">
        <v>333</v>
      </c>
      <c r="D56" s="286" t="s">
        <v>334</v>
      </c>
      <c r="E56" s="285"/>
    </row>
    <row r="57" spans="1:5" ht="19.7" customHeight="1">
      <c r="A57" s="283">
        <v>2010506</v>
      </c>
      <c r="B57" s="287" t="s">
        <v>366</v>
      </c>
      <c r="C57" s="286" t="s">
        <v>333</v>
      </c>
      <c r="D57" s="286" t="s">
        <v>334</v>
      </c>
      <c r="E57" s="285"/>
    </row>
    <row r="58" spans="1:5" ht="19.7" customHeight="1">
      <c r="A58" s="283">
        <v>2010507</v>
      </c>
      <c r="B58" s="287" t="s">
        <v>367</v>
      </c>
      <c r="C58" s="286" t="s">
        <v>333</v>
      </c>
      <c r="D58" s="286" t="s">
        <v>334</v>
      </c>
      <c r="E58" s="285"/>
    </row>
    <row r="59" spans="1:5" ht="19.7" customHeight="1">
      <c r="A59" s="283">
        <v>2010508</v>
      </c>
      <c r="B59" s="287" t="s">
        <v>368</v>
      </c>
      <c r="C59" s="286">
        <v>84</v>
      </c>
      <c r="D59" s="286">
        <v>84</v>
      </c>
      <c r="E59" s="285"/>
    </row>
    <row r="60" spans="1:5" ht="19.7" customHeight="1">
      <c r="A60" s="283">
        <v>2010550</v>
      </c>
      <c r="B60" s="287" t="s">
        <v>341</v>
      </c>
      <c r="C60" s="286" t="s">
        <v>333</v>
      </c>
      <c r="D60" s="286" t="s">
        <v>334</v>
      </c>
      <c r="E60" s="285"/>
    </row>
    <row r="61" spans="1:5" ht="19.7" customHeight="1">
      <c r="A61" s="283">
        <v>2010599</v>
      </c>
      <c r="B61" s="287" t="s">
        <v>369</v>
      </c>
      <c r="C61" s="286" t="s">
        <v>333</v>
      </c>
      <c r="D61" s="286" t="s">
        <v>334</v>
      </c>
      <c r="E61" s="285"/>
    </row>
    <row r="62" spans="1:5" ht="19.7" customHeight="1">
      <c r="A62" s="283">
        <v>20106</v>
      </c>
      <c r="B62" s="284" t="s">
        <v>370</v>
      </c>
      <c r="C62" s="285">
        <f>SUM(C63:C72)</f>
        <v>3424</v>
      </c>
      <c r="D62" s="286">
        <v>3326</v>
      </c>
      <c r="E62" s="285">
        <f t="shared" ref="E62" si="6">SUM(E63:E72)</f>
        <v>98</v>
      </c>
    </row>
    <row r="63" spans="1:5" ht="19.7" customHeight="1">
      <c r="A63" s="283">
        <v>2010601</v>
      </c>
      <c r="B63" s="287" t="s">
        <v>330</v>
      </c>
      <c r="C63" s="286">
        <v>2157</v>
      </c>
      <c r="D63" s="286">
        <v>2157</v>
      </c>
      <c r="E63" s="285"/>
    </row>
    <row r="64" spans="1:5" ht="19.7" customHeight="1">
      <c r="A64" s="283">
        <v>2010602</v>
      </c>
      <c r="B64" s="287" t="s">
        <v>331</v>
      </c>
      <c r="C64" s="286">
        <v>621</v>
      </c>
      <c r="D64" s="286">
        <v>617</v>
      </c>
      <c r="E64" s="285">
        <v>4</v>
      </c>
    </row>
    <row r="65" spans="1:5" ht="19.7" customHeight="1">
      <c r="A65" s="283">
        <v>2010603</v>
      </c>
      <c r="B65" s="287" t="s">
        <v>332</v>
      </c>
      <c r="C65" s="286" t="s">
        <v>333</v>
      </c>
      <c r="D65" s="286" t="s">
        <v>334</v>
      </c>
      <c r="E65" s="285"/>
    </row>
    <row r="66" spans="1:5" ht="19.7" customHeight="1">
      <c r="A66" s="283">
        <v>2010604</v>
      </c>
      <c r="B66" s="287" t="s">
        <v>371</v>
      </c>
      <c r="C66" s="286">
        <v>18</v>
      </c>
      <c r="D66" s="286">
        <v>18</v>
      </c>
      <c r="E66" s="285"/>
    </row>
    <row r="67" spans="1:5" ht="19.7" customHeight="1">
      <c r="A67" s="283">
        <v>2010605</v>
      </c>
      <c r="B67" s="287" t="s">
        <v>372</v>
      </c>
      <c r="C67" s="286">
        <v>24</v>
      </c>
      <c r="D67" s="286">
        <v>0</v>
      </c>
      <c r="E67" s="285">
        <v>24</v>
      </c>
    </row>
    <row r="68" spans="1:5" ht="19.7" customHeight="1">
      <c r="A68" s="283">
        <v>2010606</v>
      </c>
      <c r="B68" s="287" t="s">
        <v>373</v>
      </c>
      <c r="C68" s="286">
        <v>26</v>
      </c>
      <c r="D68" s="286">
        <v>26</v>
      </c>
      <c r="E68" s="285"/>
    </row>
    <row r="69" spans="1:5" ht="19.7" customHeight="1">
      <c r="A69" s="283">
        <v>2010607</v>
      </c>
      <c r="B69" s="287" t="s">
        <v>374</v>
      </c>
      <c r="C69" s="286" t="s">
        <v>333</v>
      </c>
      <c r="D69" s="286" t="s">
        <v>334</v>
      </c>
      <c r="E69" s="285"/>
    </row>
    <row r="70" spans="1:5" ht="19.7" customHeight="1">
      <c r="A70" s="283">
        <v>2010608</v>
      </c>
      <c r="B70" s="287" t="s">
        <v>375</v>
      </c>
      <c r="C70" s="286">
        <v>383</v>
      </c>
      <c r="D70" s="286">
        <v>383</v>
      </c>
      <c r="E70" s="285"/>
    </row>
    <row r="71" spans="1:5" ht="19.7" customHeight="1">
      <c r="A71" s="283">
        <v>2010650</v>
      </c>
      <c r="B71" s="287" t="s">
        <v>341</v>
      </c>
      <c r="C71" s="286" t="s">
        <v>333</v>
      </c>
      <c r="D71" s="286" t="s">
        <v>334</v>
      </c>
      <c r="E71" s="285"/>
    </row>
    <row r="72" spans="1:5" ht="19.7" customHeight="1">
      <c r="A72" s="283">
        <v>2010699</v>
      </c>
      <c r="B72" s="287" t="s">
        <v>376</v>
      </c>
      <c r="C72" s="286">
        <v>195</v>
      </c>
      <c r="D72" s="286">
        <v>125</v>
      </c>
      <c r="E72" s="285">
        <v>70</v>
      </c>
    </row>
    <row r="73" spans="1:5" ht="19.7" customHeight="1">
      <c r="A73" s="283">
        <v>20107</v>
      </c>
      <c r="B73" s="284" t="s">
        <v>377</v>
      </c>
      <c r="C73" s="286">
        <v>1186</v>
      </c>
      <c r="D73" s="286">
        <v>1186</v>
      </c>
      <c r="E73" s="285">
        <f t="shared" ref="E73" si="7">SUM(E74:E84)</f>
        <v>0</v>
      </c>
    </row>
    <row r="74" spans="1:5" ht="19.7" customHeight="1">
      <c r="A74" s="283">
        <v>2010701</v>
      </c>
      <c r="B74" s="287" t="s">
        <v>330</v>
      </c>
      <c r="C74" s="286">
        <v>26</v>
      </c>
      <c r="D74" s="286">
        <v>26</v>
      </c>
      <c r="E74" s="285"/>
    </row>
    <row r="75" spans="1:5" ht="19.7" customHeight="1">
      <c r="A75" s="283">
        <v>2010702</v>
      </c>
      <c r="B75" s="287" t="s">
        <v>331</v>
      </c>
      <c r="C75" s="286">
        <v>1160</v>
      </c>
      <c r="D75" s="286">
        <v>1160</v>
      </c>
      <c r="E75" s="285"/>
    </row>
    <row r="76" spans="1:5" ht="19.7" customHeight="1">
      <c r="A76" s="283">
        <v>2010703</v>
      </c>
      <c r="B76" s="287" t="s">
        <v>332</v>
      </c>
      <c r="C76" s="286" t="s">
        <v>333</v>
      </c>
      <c r="D76" s="286" t="s">
        <v>334</v>
      </c>
      <c r="E76" s="285"/>
    </row>
    <row r="77" spans="1:5" ht="19.7" customHeight="1">
      <c r="A77" s="283">
        <v>2010704</v>
      </c>
      <c r="B77" s="287" t="s">
        <v>378</v>
      </c>
      <c r="C77" s="286" t="s">
        <v>333</v>
      </c>
      <c r="D77" s="286" t="s">
        <v>334</v>
      </c>
      <c r="E77" s="285"/>
    </row>
    <row r="78" spans="1:5" ht="19.7" customHeight="1">
      <c r="A78" s="283">
        <v>2010705</v>
      </c>
      <c r="B78" s="287" t="s">
        <v>379</v>
      </c>
      <c r="C78" s="286" t="s">
        <v>333</v>
      </c>
      <c r="D78" s="286" t="s">
        <v>334</v>
      </c>
      <c r="E78" s="285"/>
    </row>
    <row r="79" spans="1:5" ht="19.7" customHeight="1">
      <c r="A79" s="283">
        <v>2010706</v>
      </c>
      <c r="B79" s="287" t="s">
        <v>380</v>
      </c>
      <c r="C79" s="286" t="s">
        <v>333</v>
      </c>
      <c r="D79" s="286" t="s">
        <v>334</v>
      </c>
      <c r="E79" s="285"/>
    </row>
    <row r="80" spans="1:5" ht="19.7" customHeight="1">
      <c r="A80" s="283">
        <v>2010707</v>
      </c>
      <c r="B80" s="287" t="s">
        <v>381</v>
      </c>
      <c r="C80" s="286" t="s">
        <v>333</v>
      </c>
      <c r="D80" s="286" t="s">
        <v>334</v>
      </c>
      <c r="E80" s="285"/>
    </row>
    <row r="81" spans="1:5" ht="19.7" customHeight="1">
      <c r="A81" s="283">
        <v>2010708</v>
      </c>
      <c r="B81" s="287" t="s">
        <v>382</v>
      </c>
      <c r="C81" s="286" t="s">
        <v>333</v>
      </c>
      <c r="D81" s="286" t="s">
        <v>334</v>
      </c>
      <c r="E81" s="285"/>
    </row>
    <row r="82" spans="1:5" ht="19.7" customHeight="1">
      <c r="A82" s="283">
        <v>2010709</v>
      </c>
      <c r="B82" s="287" t="s">
        <v>374</v>
      </c>
      <c r="C82" s="286" t="s">
        <v>333</v>
      </c>
      <c r="D82" s="286" t="s">
        <v>334</v>
      </c>
      <c r="E82" s="285"/>
    </row>
    <row r="83" spans="1:5" ht="19.7" customHeight="1">
      <c r="A83" s="283">
        <v>2010750</v>
      </c>
      <c r="B83" s="287" t="s">
        <v>341</v>
      </c>
      <c r="C83" s="286" t="s">
        <v>333</v>
      </c>
      <c r="D83" s="286" t="s">
        <v>334</v>
      </c>
      <c r="E83" s="285"/>
    </row>
    <row r="84" spans="1:5" ht="19.7" customHeight="1">
      <c r="A84" s="283">
        <v>2010799</v>
      </c>
      <c r="B84" s="287" t="s">
        <v>383</v>
      </c>
      <c r="C84" s="286" t="s">
        <v>333</v>
      </c>
      <c r="D84" s="286" t="s">
        <v>334</v>
      </c>
      <c r="E84" s="285"/>
    </row>
    <row r="85" spans="1:5" ht="19.7" customHeight="1">
      <c r="A85" s="283">
        <v>20108</v>
      </c>
      <c r="B85" s="284" t="s">
        <v>384</v>
      </c>
      <c r="C85" s="286">
        <v>1192</v>
      </c>
      <c r="D85" s="286">
        <v>1140</v>
      </c>
      <c r="E85" s="285">
        <f t="shared" ref="E85" si="8">SUM(E86:E93)</f>
        <v>52</v>
      </c>
    </row>
    <row r="86" spans="1:5" ht="19.7" customHeight="1">
      <c r="A86" s="283">
        <v>2010801</v>
      </c>
      <c r="B86" s="287" t="s">
        <v>330</v>
      </c>
      <c r="C86" s="286">
        <v>553</v>
      </c>
      <c r="D86" s="286">
        <v>553</v>
      </c>
      <c r="E86" s="285"/>
    </row>
    <row r="87" spans="1:5" ht="19.7" customHeight="1">
      <c r="A87" s="283">
        <v>2010802</v>
      </c>
      <c r="B87" s="287" t="s">
        <v>331</v>
      </c>
      <c r="C87" s="286">
        <v>639</v>
      </c>
      <c r="D87" s="286">
        <v>587</v>
      </c>
      <c r="E87" s="285">
        <v>52</v>
      </c>
    </row>
    <row r="88" spans="1:5" ht="19.7" customHeight="1">
      <c r="A88" s="283">
        <v>2010803</v>
      </c>
      <c r="B88" s="287" t="s">
        <v>332</v>
      </c>
      <c r="C88" s="286" t="s">
        <v>333</v>
      </c>
      <c r="D88" s="286" t="s">
        <v>334</v>
      </c>
      <c r="E88" s="285"/>
    </row>
    <row r="89" spans="1:5" ht="19.7" customHeight="1">
      <c r="A89" s="283">
        <v>2010804</v>
      </c>
      <c r="B89" s="287" t="s">
        <v>385</v>
      </c>
      <c r="C89" s="286" t="s">
        <v>333</v>
      </c>
      <c r="D89" s="286" t="s">
        <v>334</v>
      </c>
      <c r="E89" s="285"/>
    </row>
    <row r="90" spans="1:5" ht="19.7" customHeight="1">
      <c r="A90" s="283">
        <v>2010805</v>
      </c>
      <c r="B90" s="287" t="s">
        <v>386</v>
      </c>
      <c r="C90" s="286" t="s">
        <v>333</v>
      </c>
      <c r="D90" s="286" t="s">
        <v>334</v>
      </c>
      <c r="E90" s="285"/>
    </row>
    <row r="91" spans="1:5" ht="19.7" customHeight="1">
      <c r="A91" s="283">
        <v>2010806</v>
      </c>
      <c r="B91" s="287" t="s">
        <v>374</v>
      </c>
      <c r="C91" s="286" t="s">
        <v>333</v>
      </c>
      <c r="D91" s="286" t="s">
        <v>334</v>
      </c>
      <c r="E91" s="285"/>
    </row>
    <row r="92" spans="1:5" ht="19.7" customHeight="1">
      <c r="A92" s="283">
        <v>2010850</v>
      </c>
      <c r="B92" s="287" t="s">
        <v>341</v>
      </c>
      <c r="C92" s="286" t="s">
        <v>333</v>
      </c>
      <c r="D92" s="286" t="s">
        <v>334</v>
      </c>
      <c r="E92" s="285"/>
    </row>
    <row r="93" spans="1:5" ht="19.7" customHeight="1">
      <c r="A93" s="283">
        <v>2010899</v>
      </c>
      <c r="B93" s="287" t="s">
        <v>387</v>
      </c>
      <c r="C93" s="286" t="s">
        <v>333</v>
      </c>
      <c r="D93" s="286" t="s">
        <v>334</v>
      </c>
      <c r="E93" s="285"/>
    </row>
    <row r="94" spans="1:5" ht="19.7" customHeight="1">
      <c r="A94" s="283">
        <v>20109</v>
      </c>
      <c r="B94" s="284" t="s">
        <v>388</v>
      </c>
      <c r="C94" s="286">
        <v>0</v>
      </c>
      <c r="D94" s="286">
        <v>0</v>
      </c>
      <c r="E94" s="285">
        <f t="shared" ref="E94" si="9">SUM(E95:E106)</f>
        <v>0</v>
      </c>
    </row>
    <row r="95" spans="1:5" ht="19.7" customHeight="1">
      <c r="A95" s="283">
        <v>2010901</v>
      </c>
      <c r="B95" s="287" t="s">
        <v>330</v>
      </c>
      <c r="C95" s="286" t="s">
        <v>333</v>
      </c>
      <c r="D95" s="286" t="s">
        <v>334</v>
      </c>
      <c r="E95" s="285"/>
    </row>
    <row r="96" spans="1:5" ht="19.7" customHeight="1">
      <c r="A96" s="283">
        <v>2010902</v>
      </c>
      <c r="B96" s="287" t="s">
        <v>331</v>
      </c>
      <c r="C96" s="286" t="s">
        <v>333</v>
      </c>
      <c r="D96" s="286" t="s">
        <v>334</v>
      </c>
      <c r="E96" s="285"/>
    </row>
    <row r="97" spans="1:5" ht="19.7" customHeight="1">
      <c r="A97" s="283">
        <v>2010903</v>
      </c>
      <c r="B97" s="287" t="s">
        <v>332</v>
      </c>
      <c r="C97" s="286" t="s">
        <v>333</v>
      </c>
      <c r="D97" s="286" t="s">
        <v>334</v>
      </c>
      <c r="E97" s="285"/>
    </row>
    <row r="98" spans="1:5" ht="19.7" customHeight="1">
      <c r="A98" s="283">
        <v>2010905</v>
      </c>
      <c r="B98" s="287" t="s">
        <v>389</v>
      </c>
      <c r="C98" s="286" t="s">
        <v>333</v>
      </c>
      <c r="D98" s="286" t="s">
        <v>334</v>
      </c>
      <c r="E98" s="285"/>
    </row>
    <row r="99" spans="1:5" ht="19.7" customHeight="1">
      <c r="A99" s="283">
        <v>2010907</v>
      </c>
      <c r="B99" s="287" t="s">
        <v>390</v>
      </c>
      <c r="C99" s="286" t="s">
        <v>333</v>
      </c>
      <c r="D99" s="286" t="s">
        <v>334</v>
      </c>
      <c r="E99" s="285"/>
    </row>
    <row r="100" spans="1:5" ht="19.7" customHeight="1">
      <c r="A100" s="283">
        <v>2010908</v>
      </c>
      <c r="B100" s="287" t="s">
        <v>374</v>
      </c>
      <c r="C100" s="286" t="s">
        <v>333</v>
      </c>
      <c r="D100" s="286" t="s">
        <v>334</v>
      </c>
      <c r="E100" s="285"/>
    </row>
    <row r="101" spans="1:5" ht="19.7" customHeight="1">
      <c r="A101" s="283">
        <v>2010909</v>
      </c>
      <c r="B101" s="287" t="s">
        <v>391</v>
      </c>
      <c r="C101" s="286" t="s">
        <v>333</v>
      </c>
      <c r="D101" s="286" t="s">
        <v>334</v>
      </c>
      <c r="E101" s="285"/>
    </row>
    <row r="102" spans="1:5" ht="19.7" customHeight="1">
      <c r="A102" s="283">
        <v>2010910</v>
      </c>
      <c r="B102" s="287" t="s">
        <v>392</v>
      </c>
      <c r="C102" s="286" t="s">
        <v>333</v>
      </c>
      <c r="D102" s="286" t="s">
        <v>334</v>
      </c>
      <c r="E102" s="285"/>
    </row>
    <row r="103" spans="1:5" ht="19.7" customHeight="1">
      <c r="A103" s="283">
        <v>2010911</v>
      </c>
      <c r="B103" s="287" t="s">
        <v>393</v>
      </c>
      <c r="C103" s="286" t="s">
        <v>333</v>
      </c>
      <c r="D103" s="286" t="s">
        <v>334</v>
      </c>
      <c r="E103" s="285"/>
    </row>
    <row r="104" spans="1:5" ht="19.7" customHeight="1">
      <c r="A104" s="283">
        <v>2010912</v>
      </c>
      <c r="B104" s="287" t="s">
        <v>394</v>
      </c>
      <c r="C104" s="286" t="s">
        <v>333</v>
      </c>
      <c r="D104" s="286" t="s">
        <v>334</v>
      </c>
      <c r="E104" s="285"/>
    </row>
    <row r="105" spans="1:5" ht="19.7" customHeight="1">
      <c r="A105" s="283">
        <v>2010950</v>
      </c>
      <c r="B105" s="287" t="s">
        <v>341</v>
      </c>
      <c r="C105" s="286" t="s">
        <v>333</v>
      </c>
      <c r="D105" s="286" t="s">
        <v>334</v>
      </c>
      <c r="E105" s="285"/>
    </row>
    <row r="106" spans="1:5" ht="19.7" customHeight="1">
      <c r="A106" s="283">
        <v>2010999</v>
      </c>
      <c r="B106" s="287" t="s">
        <v>395</v>
      </c>
      <c r="C106" s="286" t="s">
        <v>333</v>
      </c>
      <c r="D106" s="286" t="s">
        <v>334</v>
      </c>
      <c r="E106" s="285"/>
    </row>
    <row r="107" spans="1:5" ht="19.7" customHeight="1">
      <c r="A107" s="283">
        <v>20110</v>
      </c>
      <c r="B107" s="284" t="s">
        <v>396</v>
      </c>
      <c r="C107" s="286">
        <v>192</v>
      </c>
      <c r="D107" s="286">
        <v>85</v>
      </c>
      <c r="E107" s="285">
        <f t="shared" ref="E107" si="10">SUM(E108:E116)</f>
        <v>107</v>
      </c>
    </row>
    <row r="108" spans="1:5" ht="19.7" customHeight="1">
      <c r="A108" s="283">
        <v>2011001</v>
      </c>
      <c r="B108" s="287" t="s">
        <v>330</v>
      </c>
      <c r="C108" s="286">
        <v>67</v>
      </c>
      <c r="D108" s="286">
        <v>12</v>
      </c>
      <c r="E108" s="285">
        <v>55</v>
      </c>
    </row>
    <row r="109" spans="1:5" ht="19.7" customHeight="1">
      <c r="A109" s="283">
        <v>2011002</v>
      </c>
      <c r="B109" s="287" t="s">
        <v>331</v>
      </c>
      <c r="C109" s="286">
        <v>38</v>
      </c>
      <c r="D109" s="286">
        <v>38</v>
      </c>
      <c r="E109" s="285"/>
    </row>
    <row r="110" spans="1:5" ht="19.7" customHeight="1">
      <c r="A110" s="283">
        <v>2011003</v>
      </c>
      <c r="B110" s="287" t="s">
        <v>332</v>
      </c>
      <c r="C110" s="286" t="s">
        <v>333</v>
      </c>
      <c r="D110" s="286" t="s">
        <v>334</v>
      </c>
      <c r="E110" s="285"/>
    </row>
    <row r="111" spans="1:5" ht="19.7" customHeight="1">
      <c r="A111" s="283">
        <v>2011004</v>
      </c>
      <c r="B111" s="287" t="s">
        <v>397</v>
      </c>
      <c r="C111" s="286" t="s">
        <v>333</v>
      </c>
      <c r="D111" s="286" t="s">
        <v>334</v>
      </c>
      <c r="E111" s="285"/>
    </row>
    <row r="112" spans="1:5" ht="19.7" customHeight="1">
      <c r="A112" s="283">
        <v>2011005</v>
      </c>
      <c r="B112" s="287" t="s">
        <v>398</v>
      </c>
      <c r="C112" s="286" t="s">
        <v>333</v>
      </c>
      <c r="D112" s="286" t="s">
        <v>334</v>
      </c>
      <c r="E112" s="285"/>
    </row>
    <row r="113" spans="1:5" ht="19.7" customHeight="1">
      <c r="A113" s="283">
        <v>2011007</v>
      </c>
      <c r="B113" s="287" t="s">
        <v>399</v>
      </c>
      <c r="C113" s="286">
        <v>8</v>
      </c>
      <c r="D113" s="286">
        <v>8</v>
      </c>
      <c r="E113" s="285"/>
    </row>
    <row r="114" spans="1:5" ht="19.7" customHeight="1">
      <c r="A114" s="283">
        <v>2011008</v>
      </c>
      <c r="B114" s="287" t="s">
        <v>400</v>
      </c>
      <c r="C114" s="286">
        <v>55</v>
      </c>
      <c r="D114" s="286">
        <v>3</v>
      </c>
      <c r="E114" s="285">
        <f>25+27</f>
        <v>52</v>
      </c>
    </row>
    <row r="115" spans="1:5" ht="19.7" customHeight="1">
      <c r="A115" s="283">
        <v>2011050</v>
      </c>
      <c r="B115" s="287" t="s">
        <v>341</v>
      </c>
      <c r="C115" s="286" t="s">
        <v>333</v>
      </c>
      <c r="D115" s="286" t="s">
        <v>334</v>
      </c>
      <c r="E115" s="285"/>
    </row>
    <row r="116" spans="1:5" ht="19.7" customHeight="1">
      <c r="A116" s="283">
        <v>2011099</v>
      </c>
      <c r="B116" s="287" t="s">
        <v>401</v>
      </c>
      <c r="C116" s="286">
        <v>25</v>
      </c>
      <c r="D116" s="286">
        <v>25</v>
      </c>
      <c r="E116" s="285"/>
    </row>
    <row r="117" spans="1:5" ht="19.7" customHeight="1">
      <c r="A117" s="283">
        <v>20111</v>
      </c>
      <c r="B117" s="284" t="s">
        <v>402</v>
      </c>
      <c r="C117" s="286">
        <v>2719</v>
      </c>
      <c r="D117" s="286">
        <v>2719</v>
      </c>
      <c r="E117" s="285">
        <f t="shared" ref="E117" si="11">SUM(E118:E125)</f>
        <v>0</v>
      </c>
    </row>
    <row r="118" spans="1:5" ht="19.7" customHeight="1">
      <c r="A118" s="283">
        <v>2011101</v>
      </c>
      <c r="B118" s="287" t="s">
        <v>330</v>
      </c>
      <c r="C118" s="286">
        <v>1066</v>
      </c>
      <c r="D118" s="286">
        <v>1066</v>
      </c>
      <c r="E118" s="285"/>
    </row>
    <row r="119" spans="1:5" ht="19.7" customHeight="1">
      <c r="A119" s="283">
        <v>2011102</v>
      </c>
      <c r="B119" s="287" t="s">
        <v>331</v>
      </c>
      <c r="C119" s="286">
        <v>1653</v>
      </c>
      <c r="D119" s="286">
        <v>1653</v>
      </c>
      <c r="E119" s="285"/>
    </row>
    <row r="120" spans="1:5" ht="19.7" customHeight="1">
      <c r="A120" s="283">
        <v>2011103</v>
      </c>
      <c r="B120" s="287" t="s">
        <v>332</v>
      </c>
      <c r="C120" s="286" t="s">
        <v>333</v>
      </c>
      <c r="D120" s="286" t="s">
        <v>334</v>
      </c>
      <c r="E120" s="285"/>
    </row>
    <row r="121" spans="1:5" ht="19.7" customHeight="1">
      <c r="A121" s="283">
        <v>2011104</v>
      </c>
      <c r="B121" s="287" t="s">
        <v>403</v>
      </c>
      <c r="C121" s="286" t="s">
        <v>333</v>
      </c>
      <c r="D121" s="286" t="s">
        <v>334</v>
      </c>
      <c r="E121" s="285"/>
    </row>
    <row r="122" spans="1:5" ht="19.7" customHeight="1">
      <c r="A122" s="283">
        <v>2011105</v>
      </c>
      <c r="B122" s="287" t="s">
        <v>404</v>
      </c>
      <c r="C122" s="286" t="s">
        <v>333</v>
      </c>
      <c r="D122" s="286" t="s">
        <v>334</v>
      </c>
      <c r="E122" s="285"/>
    </row>
    <row r="123" spans="1:5" ht="19.7" customHeight="1">
      <c r="A123" s="283">
        <v>2011106</v>
      </c>
      <c r="B123" s="287" t="s">
        <v>405</v>
      </c>
      <c r="C123" s="286" t="s">
        <v>333</v>
      </c>
      <c r="D123" s="286" t="s">
        <v>334</v>
      </c>
      <c r="E123" s="285"/>
    </row>
    <row r="124" spans="1:5" ht="19.7" customHeight="1">
      <c r="A124" s="283">
        <v>2011150</v>
      </c>
      <c r="B124" s="287" t="s">
        <v>341</v>
      </c>
      <c r="C124" s="286" t="s">
        <v>333</v>
      </c>
      <c r="D124" s="286" t="s">
        <v>334</v>
      </c>
      <c r="E124" s="285"/>
    </row>
    <row r="125" spans="1:5" ht="19.7" customHeight="1">
      <c r="A125" s="283">
        <v>2011199</v>
      </c>
      <c r="B125" s="287" t="s">
        <v>406</v>
      </c>
      <c r="C125" s="286" t="s">
        <v>333</v>
      </c>
      <c r="D125" s="286" t="s">
        <v>334</v>
      </c>
      <c r="E125" s="285"/>
    </row>
    <row r="126" spans="1:5" ht="19.7" customHeight="1">
      <c r="A126" s="283">
        <v>20113</v>
      </c>
      <c r="B126" s="284" t="s">
        <v>407</v>
      </c>
      <c r="C126" s="286">
        <v>3764</v>
      </c>
      <c r="D126" s="286">
        <v>3764</v>
      </c>
      <c r="E126" s="285">
        <f t="shared" ref="E126" si="12">SUM(E127:E136)</f>
        <v>0</v>
      </c>
    </row>
    <row r="127" spans="1:5" ht="19.7" customHeight="1">
      <c r="A127" s="283">
        <v>2011301</v>
      </c>
      <c r="B127" s="287" t="s">
        <v>330</v>
      </c>
      <c r="C127" s="286">
        <v>650</v>
      </c>
      <c r="D127" s="286">
        <v>650</v>
      </c>
      <c r="E127" s="285"/>
    </row>
    <row r="128" spans="1:5" ht="19.7" customHeight="1">
      <c r="A128" s="283">
        <v>2011302</v>
      </c>
      <c r="B128" s="287" t="s">
        <v>331</v>
      </c>
      <c r="C128" s="286">
        <v>18</v>
      </c>
      <c r="D128" s="286">
        <v>18</v>
      </c>
      <c r="E128" s="285"/>
    </row>
    <row r="129" spans="1:5" ht="19.7" customHeight="1">
      <c r="A129" s="283">
        <v>2011303</v>
      </c>
      <c r="B129" s="287" t="s">
        <v>332</v>
      </c>
      <c r="C129" s="286">
        <v>281</v>
      </c>
      <c r="D129" s="286">
        <v>281</v>
      </c>
      <c r="E129" s="285"/>
    </row>
    <row r="130" spans="1:5" ht="19.7" customHeight="1">
      <c r="A130" s="283">
        <v>2011304</v>
      </c>
      <c r="B130" s="287" t="s">
        <v>408</v>
      </c>
      <c r="C130" s="286" t="s">
        <v>333</v>
      </c>
      <c r="D130" s="286" t="s">
        <v>334</v>
      </c>
      <c r="E130" s="285"/>
    </row>
    <row r="131" spans="1:5" ht="19.7" customHeight="1">
      <c r="A131" s="283">
        <v>2011305</v>
      </c>
      <c r="B131" s="287" t="s">
        <v>409</v>
      </c>
      <c r="C131" s="286" t="s">
        <v>333</v>
      </c>
      <c r="D131" s="286" t="s">
        <v>334</v>
      </c>
      <c r="E131" s="285"/>
    </row>
    <row r="132" spans="1:5" ht="19.7" customHeight="1">
      <c r="A132" s="283">
        <v>2011306</v>
      </c>
      <c r="B132" s="287" t="s">
        <v>410</v>
      </c>
      <c r="C132" s="286" t="s">
        <v>333</v>
      </c>
      <c r="D132" s="286" t="s">
        <v>334</v>
      </c>
      <c r="E132" s="285"/>
    </row>
    <row r="133" spans="1:5" ht="19.7" customHeight="1">
      <c r="A133" s="283">
        <v>2011307</v>
      </c>
      <c r="B133" s="287" t="s">
        <v>411</v>
      </c>
      <c r="C133" s="286" t="s">
        <v>333</v>
      </c>
      <c r="D133" s="286" t="s">
        <v>334</v>
      </c>
      <c r="E133" s="285"/>
    </row>
    <row r="134" spans="1:5" ht="19.7" customHeight="1">
      <c r="A134" s="283">
        <v>2011308</v>
      </c>
      <c r="B134" s="287" t="s">
        <v>412</v>
      </c>
      <c r="C134" s="286">
        <v>1028</v>
      </c>
      <c r="D134" s="286">
        <v>1028</v>
      </c>
      <c r="E134" s="285"/>
    </row>
    <row r="135" spans="1:5" ht="19.7" customHeight="1">
      <c r="A135" s="283">
        <v>2011350</v>
      </c>
      <c r="B135" s="287" t="s">
        <v>341</v>
      </c>
      <c r="C135" s="286">
        <v>143</v>
      </c>
      <c r="D135" s="286">
        <v>143</v>
      </c>
      <c r="E135" s="285"/>
    </row>
    <row r="136" spans="1:5" ht="19.7" customHeight="1">
      <c r="A136" s="283">
        <v>2011399</v>
      </c>
      <c r="B136" s="287" t="s">
        <v>413</v>
      </c>
      <c r="C136" s="286">
        <v>1645</v>
      </c>
      <c r="D136" s="286">
        <v>1645</v>
      </c>
      <c r="E136" s="285"/>
    </row>
    <row r="137" spans="1:5" ht="19.7" customHeight="1">
      <c r="A137" s="283">
        <v>20114</v>
      </c>
      <c r="B137" s="284" t="s">
        <v>414</v>
      </c>
      <c r="C137" s="286">
        <v>113</v>
      </c>
      <c r="D137" s="286">
        <v>28</v>
      </c>
      <c r="E137" s="285">
        <f t="shared" ref="E137" si="13">SUM(E138:E149)</f>
        <v>85</v>
      </c>
    </row>
    <row r="138" spans="1:5" ht="19.7" customHeight="1">
      <c r="A138" s="283">
        <v>2011401</v>
      </c>
      <c r="B138" s="287" t="s">
        <v>330</v>
      </c>
      <c r="C138" s="286" t="s">
        <v>333</v>
      </c>
      <c r="D138" s="286" t="s">
        <v>334</v>
      </c>
      <c r="E138" s="285"/>
    </row>
    <row r="139" spans="1:5" ht="19.7" customHeight="1">
      <c r="A139" s="283">
        <v>2011402</v>
      </c>
      <c r="B139" s="287" t="s">
        <v>331</v>
      </c>
      <c r="C139" s="286" t="s">
        <v>333</v>
      </c>
      <c r="D139" s="286" t="s">
        <v>334</v>
      </c>
      <c r="E139" s="285"/>
    </row>
    <row r="140" spans="1:5" ht="19.7" customHeight="1">
      <c r="A140" s="283">
        <v>2011403</v>
      </c>
      <c r="B140" s="287" t="s">
        <v>332</v>
      </c>
      <c r="C140" s="286" t="s">
        <v>333</v>
      </c>
      <c r="D140" s="286" t="s">
        <v>334</v>
      </c>
      <c r="E140" s="285"/>
    </row>
    <row r="141" spans="1:5" ht="19.7" customHeight="1">
      <c r="A141" s="283">
        <v>2011404</v>
      </c>
      <c r="B141" s="287" t="s">
        <v>415</v>
      </c>
      <c r="C141" s="286" t="s">
        <v>333</v>
      </c>
      <c r="D141" s="286" t="s">
        <v>334</v>
      </c>
      <c r="E141" s="285"/>
    </row>
    <row r="142" spans="1:5" ht="19.7" customHeight="1">
      <c r="A142" s="283">
        <v>2011405</v>
      </c>
      <c r="B142" s="287" t="s">
        <v>416</v>
      </c>
      <c r="C142" s="286">
        <v>113</v>
      </c>
      <c r="D142" s="286">
        <v>28</v>
      </c>
      <c r="E142" s="285">
        <v>85</v>
      </c>
    </row>
    <row r="143" spans="1:5" ht="19.7" customHeight="1">
      <c r="A143" s="283">
        <v>2011406</v>
      </c>
      <c r="B143" s="287" t="s">
        <v>417</v>
      </c>
      <c r="C143" s="286" t="s">
        <v>333</v>
      </c>
      <c r="D143" s="286" t="s">
        <v>334</v>
      </c>
      <c r="E143" s="285"/>
    </row>
    <row r="144" spans="1:5" ht="19.7" customHeight="1">
      <c r="A144" s="283">
        <v>2011408</v>
      </c>
      <c r="B144" s="287" t="s">
        <v>418</v>
      </c>
      <c r="C144" s="286" t="s">
        <v>333</v>
      </c>
      <c r="D144" s="286" t="s">
        <v>334</v>
      </c>
      <c r="E144" s="285"/>
    </row>
    <row r="145" spans="1:5" ht="19.7" customHeight="1">
      <c r="A145" s="283">
        <v>2011409</v>
      </c>
      <c r="B145" s="287" t="s">
        <v>419</v>
      </c>
      <c r="C145" s="286" t="s">
        <v>333</v>
      </c>
      <c r="D145" s="286" t="s">
        <v>334</v>
      </c>
      <c r="E145" s="285"/>
    </row>
    <row r="146" spans="1:5" ht="19.7" customHeight="1">
      <c r="A146" s="283">
        <v>2011410</v>
      </c>
      <c r="B146" s="287" t="s">
        <v>420</v>
      </c>
      <c r="C146" s="286" t="s">
        <v>333</v>
      </c>
      <c r="D146" s="286" t="s">
        <v>334</v>
      </c>
      <c r="E146" s="285"/>
    </row>
    <row r="147" spans="1:5" ht="19.7" customHeight="1">
      <c r="A147" s="283">
        <v>2011411</v>
      </c>
      <c r="B147" s="287" t="s">
        <v>421</v>
      </c>
      <c r="C147" s="286" t="s">
        <v>333</v>
      </c>
      <c r="D147" s="286" t="s">
        <v>334</v>
      </c>
      <c r="E147" s="285"/>
    </row>
    <row r="148" spans="1:5" ht="19.7" customHeight="1">
      <c r="A148" s="283">
        <v>2011450</v>
      </c>
      <c r="B148" s="287" t="s">
        <v>341</v>
      </c>
      <c r="C148" s="286" t="s">
        <v>333</v>
      </c>
      <c r="D148" s="286" t="s">
        <v>334</v>
      </c>
      <c r="E148" s="285"/>
    </row>
    <row r="149" spans="1:5" ht="19.7" customHeight="1">
      <c r="A149" s="283">
        <v>2011499</v>
      </c>
      <c r="B149" s="287" t="s">
        <v>422</v>
      </c>
      <c r="C149" s="286" t="s">
        <v>333</v>
      </c>
      <c r="D149" s="286" t="s">
        <v>334</v>
      </c>
      <c r="E149" s="285"/>
    </row>
    <row r="150" spans="1:5" ht="19.7" customHeight="1">
      <c r="A150" s="283">
        <v>20123</v>
      </c>
      <c r="B150" s="284" t="s">
        <v>423</v>
      </c>
      <c r="C150" s="286">
        <v>15</v>
      </c>
      <c r="D150" s="286">
        <v>10</v>
      </c>
      <c r="E150" s="285">
        <f t="shared" ref="E150" si="14">SUM(E151:E156)</f>
        <v>5</v>
      </c>
    </row>
    <row r="151" spans="1:5" ht="19.7" customHeight="1">
      <c r="A151" s="283">
        <v>2012301</v>
      </c>
      <c r="B151" s="287" t="s">
        <v>330</v>
      </c>
      <c r="C151" s="286" t="s">
        <v>333</v>
      </c>
      <c r="D151" s="286" t="s">
        <v>334</v>
      </c>
      <c r="E151" s="285"/>
    </row>
    <row r="152" spans="1:5" ht="19.7" customHeight="1">
      <c r="A152" s="283">
        <v>2012302</v>
      </c>
      <c r="B152" s="287" t="s">
        <v>331</v>
      </c>
      <c r="C152" s="286">
        <v>11</v>
      </c>
      <c r="D152" s="286">
        <v>10</v>
      </c>
      <c r="E152" s="285">
        <v>1</v>
      </c>
    </row>
    <row r="153" spans="1:5" ht="19.7" customHeight="1">
      <c r="A153" s="283">
        <v>2012303</v>
      </c>
      <c r="B153" s="287" t="s">
        <v>332</v>
      </c>
      <c r="C153" s="286" t="s">
        <v>333</v>
      </c>
      <c r="D153" s="286" t="s">
        <v>334</v>
      </c>
      <c r="E153" s="285"/>
    </row>
    <row r="154" spans="1:5" ht="19.7" customHeight="1">
      <c r="A154" s="283">
        <v>2012304</v>
      </c>
      <c r="B154" s="287" t="s">
        <v>424</v>
      </c>
      <c r="C154" s="286">
        <v>4</v>
      </c>
      <c r="D154" s="286">
        <v>0</v>
      </c>
      <c r="E154" s="285">
        <v>4</v>
      </c>
    </row>
    <row r="155" spans="1:5" ht="19.7" customHeight="1">
      <c r="A155" s="283">
        <v>2012350</v>
      </c>
      <c r="B155" s="287" t="s">
        <v>341</v>
      </c>
      <c r="C155" s="286" t="s">
        <v>333</v>
      </c>
      <c r="D155" s="286" t="s">
        <v>334</v>
      </c>
      <c r="E155" s="285"/>
    </row>
    <row r="156" spans="1:5" ht="19.7" customHeight="1">
      <c r="A156" s="283">
        <v>2012399</v>
      </c>
      <c r="B156" s="287" t="s">
        <v>425</v>
      </c>
      <c r="C156" s="286" t="s">
        <v>333</v>
      </c>
      <c r="D156" s="286" t="s">
        <v>334</v>
      </c>
      <c r="E156" s="285"/>
    </row>
    <row r="157" spans="1:5" ht="19.7" customHeight="1">
      <c r="A157" s="283">
        <v>20125</v>
      </c>
      <c r="B157" s="284" t="s">
        <v>426</v>
      </c>
      <c r="C157" s="286">
        <v>343</v>
      </c>
      <c r="D157" s="286">
        <v>339</v>
      </c>
      <c r="E157" s="285">
        <f t="shared" ref="E157" si="15">SUM(E158:E164)</f>
        <v>4</v>
      </c>
    </row>
    <row r="158" spans="1:5" ht="19.7" customHeight="1">
      <c r="A158" s="283">
        <v>2012501</v>
      </c>
      <c r="B158" s="287" t="s">
        <v>330</v>
      </c>
      <c r="C158" s="286">
        <v>97</v>
      </c>
      <c r="D158" s="286">
        <v>97</v>
      </c>
      <c r="E158" s="285"/>
    </row>
    <row r="159" spans="1:5" ht="19.7" customHeight="1">
      <c r="A159" s="283">
        <v>2012502</v>
      </c>
      <c r="B159" s="287" t="s">
        <v>331</v>
      </c>
      <c r="C159" s="286">
        <v>225</v>
      </c>
      <c r="D159" s="286">
        <v>225</v>
      </c>
      <c r="E159" s="285"/>
    </row>
    <row r="160" spans="1:5" ht="19.7" customHeight="1">
      <c r="A160" s="283">
        <v>2012503</v>
      </c>
      <c r="B160" s="287" t="s">
        <v>332</v>
      </c>
      <c r="C160" s="286" t="s">
        <v>333</v>
      </c>
      <c r="D160" s="286" t="s">
        <v>334</v>
      </c>
      <c r="E160" s="285"/>
    </row>
    <row r="161" spans="1:5" ht="19.7" customHeight="1">
      <c r="A161" s="283">
        <v>2012504</v>
      </c>
      <c r="B161" s="287" t="s">
        <v>427</v>
      </c>
      <c r="C161" s="286" t="s">
        <v>333</v>
      </c>
      <c r="D161" s="286" t="s">
        <v>334</v>
      </c>
      <c r="E161" s="285"/>
    </row>
    <row r="162" spans="1:5" ht="19.7" customHeight="1">
      <c r="A162" s="283">
        <v>2012505</v>
      </c>
      <c r="B162" s="287" t="s">
        <v>428</v>
      </c>
      <c r="C162" s="286" t="s">
        <v>333</v>
      </c>
      <c r="D162" s="286" t="s">
        <v>334</v>
      </c>
      <c r="E162" s="285"/>
    </row>
    <row r="163" spans="1:5" ht="19.7" customHeight="1">
      <c r="A163" s="283">
        <v>2012550</v>
      </c>
      <c r="B163" s="287" t="s">
        <v>341</v>
      </c>
      <c r="C163" s="286">
        <v>0</v>
      </c>
      <c r="D163" s="286">
        <v>0</v>
      </c>
      <c r="E163" s="285"/>
    </row>
    <row r="164" spans="1:5" ht="19.7" customHeight="1">
      <c r="A164" s="283">
        <v>2012599</v>
      </c>
      <c r="B164" s="287" t="s">
        <v>429</v>
      </c>
      <c r="C164" s="286">
        <v>21</v>
      </c>
      <c r="D164" s="286">
        <v>17</v>
      </c>
      <c r="E164" s="285">
        <v>4</v>
      </c>
    </row>
    <row r="165" spans="1:5" ht="19.7" customHeight="1">
      <c r="A165" s="283">
        <v>20126</v>
      </c>
      <c r="B165" s="284" t="s">
        <v>430</v>
      </c>
      <c r="C165" s="286">
        <v>444</v>
      </c>
      <c r="D165" s="286">
        <v>444</v>
      </c>
      <c r="E165" s="285">
        <f t="shared" ref="E165" si="16">SUM(E166:E170)</f>
        <v>0</v>
      </c>
    </row>
    <row r="166" spans="1:5" ht="19.7" customHeight="1">
      <c r="A166" s="283">
        <v>2012601</v>
      </c>
      <c r="B166" s="287" t="s">
        <v>330</v>
      </c>
      <c r="C166" s="286">
        <v>202</v>
      </c>
      <c r="D166" s="286">
        <v>202</v>
      </c>
      <c r="E166" s="285"/>
    </row>
    <row r="167" spans="1:5" ht="19.7" customHeight="1">
      <c r="A167" s="283">
        <v>2012602</v>
      </c>
      <c r="B167" s="287" t="s">
        <v>331</v>
      </c>
      <c r="C167" s="286">
        <v>226</v>
      </c>
      <c r="D167" s="286">
        <v>226</v>
      </c>
      <c r="E167" s="285"/>
    </row>
    <row r="168" spans="1:5" ht="19.7" customHeight="1">
      <c r="A168" s="283">
        <v>2012603</v>
      </c>
      <c r="B168" s="287" t="s">
        <v>332</v>
      </c>
      <c r="C168" s="286" t="s">
        <v>333</v>
      </c>
      <c r="D168" s="286" t="s">
        <v>334</v>
      </c>
      <c r="E168" s="285"/>
    </row>
    <row r="169" spans="1:5" ht="19.7" customHeight="1">
      <c r="A169" s="283">
        <v>2012604</v>
      </c>
      <c r="B169" s="287" t="s">
        <v>431</v>
      </c>
      <c r="C169" s="286">
        <v>9</v>
      </c>
      <c r="D169" s="286">
        <v>9</v>
      </c>
      <c r="E169" s="285"/>
    </row>
    <row r="170" spans="1:5" ht="19.7" customHeight="1">
      <c r="A170" s="283">
        <v>2012699</v>
      </c>
      <c r="B170" s="287" t="s">
        <v>432</v>
      </c>
      <c r="C170" s="286">
        <v>7</v>
      </c>
      <c r="D170" s="286">
        <v>7</v>
      </c>
      <c r="E170" s="285"/>
    </row>
    <row r="171" spans="1:5" ht="19.7" customHeight="1">
      <c r="A171" s="283">
        <v>20128</v>
      </c>
      <c r="B171" s="284" t="s">
        <v>433</v>
      </c>
      <c r="C171" s="286">
        <v>1012</v>
      </c>
      <c r="D171" s="286">
        <v>1012</v>
      </c>
      <c r="E171" s="285">
        <f t="shared" ref="E171" si="17">SUM(E172:E177)</f>
        <v>0</v>
      </c>
    </row>
    <row r="172" spans="1:5" ht="19.7" customHeight="1">
      <c r="A172" s="283">
        <v>2012801</v>
      </c>
      <c r="B172" s="287" t="s">
        <v>330</v>
      </c>
      <c r="C172" s="286">
        <v>555</v>
      </c>
      <c r="D172" s="286">
        <v>555</v>
      </c>
      <c r="E172" s="285"/>
    </row>
    <row r="173" spans="1:5" ht="19.7" customHeight="1">
      <c r="A173" s="283">
        <v>2012802</v>
      </c>
      <c r="B173" s="287" t="s">
        <v>331</v>
      </c>
      <c r="C173" s="286">
        <v>302</v>
      </c>
      <c r="D173" s="286">
        <v>302</v>
      </c>
      <c r="E173" s="285"/>
    </row>
    <row r="174" spans="1:5" ht="19.7" customHeight="1">
      <c r="A174" s="283">
        <v>2012803</v>
      </c>
      <c r="B174" s="287" t="s">
        <v>332</v>
      </c>
      <c r="C174" s="286">
        <v>14</v>
      </c>
      <c r="D174" s="286">
        <v>14</v>
      </c>
      <c r="E174" s="285"/>
    </row>
    <row r="175" spans="1:5" ht="19.7" customHeight="1">
      <c r="A175" s="283">
        <v>2012804</v>
      </c>
      <c r="B175" s="287" t="s">
        <v>346</v>
      </c>
      <c r="C175" s="286">
        <v>116</v>
      </c>
      <c r="D175" s="286">
        <v>116</v>
      </c>
      <c r="E175" s="285"/>
    </row>
    <row r="176" spans="1:5" ht="19.7" customHeight="1">
      <c r="A176" s="283">
        <v>2012850</v>
      </c>
      <c r="B176" s="287" t="s">
        <v>341</v>
      </c>
      <c r="C176" s="286" t="s">
        <v>333</v>
      </c>
      <c r="D176" s="286" t="s">
        <v>334</v>
      </c>
      <c r="E176" s="285"/>
    </row>
    <row r="177" spans="1:5" ht="19.7" customHeight="1">
      <c r="A177" s="283">
        <v>2012899</v>
      </c>
      <c r="B177" s="287" t="s">
        <v>434</v>
      </c>
      <c r="C177" s="286">
        <v>25</v>
      </c>
      <c r="D177" s="286">
        <v>25</v>
      </c>
      <c r="E177" s="285"/>
    </row>
    <row r="178" spans="1:5" ht="19.7" customHeight="1">
      <c r="A178" s="283">
        <v>20129</v>
      </c>
      <c r="B178" s="284" t="s">
        <v>435</v>
      </c>
      <c r="C178" s="286">
        <v>2173</v>
      </c>
      <c r="D178" s="286">
        <v>1860</v>
      </c>
      <c r="E178" s="285">
        <f t="shared" ref="E178" si="18">SUM(E179:E184)</f>
        <v>313</v>
      </c>
    </row>
    <row r="179" spans="1:5" ht="19.7" customHeight="1">
      <c r="A179" s="283">
        <v>2012901</v>
      </c>
      <c r="B179" s="287" t="s">
        <v>330</v>
      </c>
      <c r="C179" s="286">
        <v>1063</v>
      </c>
      <c r="D179" s="286">
        <v>1063</v>
      </c>
      <c r="E179" s="285"/>
    </row>
    <row r="180" spans="1:5" ht="19.7" customHeight="1">
      <c r="A180" s="283">
        <v>2012902</v>
      </c>
      <c r="B180" s="287" t="s">
        <v>331</v>
      </c>
      <c r="C180" s="286">
        <v>488</v>
      </c>
      <c r="D180" s="286">
        <v>457</v>
      </c>
      <c r="E180" s="285">
        <v>31</v>
      </c>
    </row>
    <row r="181" spans="1:5" ht="19.7" customHeight="1">
      <c r="A181" s="283">
        <v>2012903</v>
      </c>
      <c r="B181" s="287" t="s">
        <v>332</v>
      </c>
      <c r="C181" s="286" t="s">
        <v>333</v>
      </c>
      <c r="D181" s="286" t="s">
        <v>334</v>
      </c>
      <c r="E181" s="285"/>
    </row>
    <row r="182" spans="1:5" ht="19.7" customHeight="1">
      <c r="A182" s="283">
        <v>2012906</v>
      </c>
      <c r="B182" s="287" t="s">
        <v>436</v>
      </c>
      <c r="C182" s="286" t="s">
        <v>333</v>
      </c>
      <c r="D182" s="286" t="s">
        <v>334</v>
      </c>
      <c r="E182" s="285"/>
    </row>
    <row r="183" spans="1:5" ht="19.7" customHeight="1">
      <c r="A183" s="283">
        <v>2012950</v>
      </c>
      <c r="B183" s="287" t="s">
        <v>341</v>
      </c>
      <c r="C183" s="286">
        <v>54</v>
      </c>
      <c r="D183" s="286">
        <v>54</v>
      </c>
      <c r="E183" s="285"/>
    </row>
    <row r="184" spans="1:5" ht="19.7" customHeight="1">
      <c r="A184" s="283">
        <v>2012999</v>
      </c>
      <c r="B184" s="287" t="s">
        <v>437</v>
      </c>
      <c r="C184" s="286">
        <v>568</v>
      </c>
      <c r="D184" s="286">
        <v>286</v>
      </c>
      <c r="E184" s="285">
        <v>282</v>
      </c>
    </row>
    <row r="185" spans="1:5" ht="19.7" customHeight="1">
      <c r="A185" s="283">
        <v>20131</v>
      </c>
      <c r="B185" s="284" t="s">
        <v>438</v>
      </c>
      <c r="C185" s="286">
        <v>4910</v>
      </c>
      <c r="D185" s="286">
        <v>4880</v>
      </c>
      <c r="E185" s="285">
        <f t="shared" ref="E185" si="19">SUM(E186:E191)</f>
        <v>30</v>
      </c>
    </row>
    <row r="186" spans="1:5" ht="19.7" customHeight="1">
      <c r="A186" s="283">
        <v>2013101</v>
      </c>
      <c r="B186" s="287" t="s">
        <v>330</v>
      </c>
      <c r="C186" s="286">
        <v>2208</v>
      </c>
      <c r="D186" s="286">
        <v>2208</v>
      </c>
      <c r="E186" s="285"/>
    </row>
    <row r="187" spans="1:5" ht="19.7" customHeight="1">
      <c r="A187" s="283">
        <v>2013102</v>
      </c>
      <c r="B187" s="287" t="s">
        <v>331</v>
      </c>
      <c r="C187" s="286">
        <v>2650</v>
      </c>
      <c r="D187" s="286">
        <v>2620</v>
      </c>
      <c r="E187" s="285">
        <v>30</v>
      </c>
    </row>
    <row r="188" spans="1:5" ht="19.7" customHeight="1">
      <c r="A188" s="283">
        <v>2013103</v>
      </c>
      <c r="B188" s="287" t="s">
        <v>332</v>
      </c>
      <c r="C188" s="286">
        <v>43</v>
      </c>
      <c r="D188" s="286">
        <v>43</v>
      </c>
      <c r="E188" s="285"/>
    </row>
    <row r="189" spans="1:5" ht="19.7" customHeight="1">
      <c r="A189" s="283">
        <v>2013105</v>
      </c>
      <c r="B189" s="287" t="s">
        <v>439</v>
      </c>
      <c r="C189" s="286" t="s">
        <v>333</v>
      </c>
      <c r="D189" s="286" t="s">
        <v>334</v>
      </c>
      <c r="E189" s="285"/>
    </row>
    <row r="190" spans="1:5" ht="19.7" customHeight="1">
      <c r="A190" s="283">
        <v>2013150</v>
      </c>
      <c r="B190" s="287" t="s">
        <v>341</v>
      </c>
      <c r="C190" s="286" t="s">
        <v>333</v>
      </c>
      <c r="D190" s="286" t="s">
        <v>334</v>
      </c>
      <c r="E190" s="285"/>
    </row>
    <row r="191" spans="1:5" ht="19.7" customHeight="1">
      <c r="A191" s="283">
        <v>2013199</v>
      </c>
      <c r="B191" s="287" t="s">
        <v>440</v>
      </c>
      <c r="C191" s="286">
        <v>8</v>
      </c>
      <c r="D191" s="286">
        <v>8</v>
      </c>
      <c r="E191" s="285"/>
    </row>
    <row r="192" spans="1:5" ht="19.7" customHeight="1">
      <c r="A192" s="283">
        <v>20132</v>
      </c>
      <c r="B192" s="284" t="s">
        <v>441</v>
      </c>
      <c r="C192" s="286">
        <v>1093</v>
      </c>
      <c r="D192" s="286">
        <v>1093</v>
      </c>
      <c r="E192" s="285">
        <f t="shared" ref="E192" si="20">SUM(E193:E198)</f>
        <v>0</v>
      </c>
    </row>
    <row r="193" spans="1:5" ht="19.7" customHeight="1">
      <c r="A193" s="283">
        <v>2013201</v>
      </c>
      <c r="B193" s="287" t="s">
        <v>330</v>
      </c>
      <c r="C193" s="286">
        <v>522</v>
      </c>
      <c r="D193" s="286">
        <v>522</v>
      </c>
      <c r="E193" s="285"/>
    </row>
    <row r="194" spans="1:5" ht="19.7" customHeight="1">
      <c r="A194" s="283">
        <v>2013202</v>
      </c>
      <c r="B194" s="287" t="s">
        <v>331</v>
      </c>
      <c r="C194" s="286">
        <v>371</v>
      </c>
      <c r="D194" s="286">
        <v>371</v>
      </c>
      <c r="E194" s="285"/>
    </row>
    <row r="195" spans="1:5" ht="19.7" customHeight="1">
      <c r="A195" s="283">
        <v>2013203</v>
      </c>
      <c r="B195" s="287" t="s">
        <v>332</v>
      </c>
      <c r="C195" s="286" t="s">
        <v>333</v>
      </c>
      <c r="D195" s="286" t="s">
        <v>334</v>
      </c>
      <c r="E195" s="285"/>
    </row>
    <row r="196" spans="1:5" ht="19.7" customHeight="1">
      <c r="A196" s="283">
        <v>2013204</v>
      </c>
      <c r="B196" s="287" t="s">
        <v>442</v>
      </c>
      <c r="C196" s="286" t="s">
        <v>333</v>
      </c>
      <c r="D196" s="286" t="s">
        <v>334</v>
      </c>
      <c r="E196" s="285"/>
    </row>
    <row r="197" spans="1:5" ht="19.7" customHeight="1">
      <c r="A197" s="283">
        <v>2013250</v>
      </c>
      <c r="B197" s="287" t="s">
        <v>341</v>
      </c>
      <c r="C197" s="286" t="s">
        <v>333</v>
      </c>
      <c r="D197" s="286" t="s">
        <v>334</v>
      </c>
      <c r="E197" s="285"/>
    </row>
    <row r="198" spans="1:5" ht="19.7" customHeight="1">
      <c r="A198" s="283">
        <v>2013299</v>
      </c>
      <c r="B198" s="287" t="s">
        <v>443</v>
      </c>
      <c r="C198" s="286">
        <v>200</v>
      </c>
      <c r="D198" s="286">
        <v>200</v>
      </c>
      <c r="E198" s="285"/>
    </row>
    <row r="199" spans="1:5" ht="19.7" customHeight="1">
      <c r="A199" s="283">
        <v>20133</v>
      </c>
      <c r="B199" s="284" t="s">
        <v>444</v>
      </c>
      <c r="C199" s="286">
        <v>727</v>
      </c>
      <c r="D199" s="286">
        <v>723</v>
      </c>
      <c r="E199" s="285">
        <f t="shared" ref="E199" si="21">SUM(E200:E205)</f>
        <v>4</v>
      </c>
    </row>
    <row r="200" spans="1:5" ht="19.7" customHeight="1">
      <c r="A200" s="283">
        <v>2013301</v>
      </c>
      <c r="B200" s="287" t="s">
        <v>330</v>
      </c>
      <c r="C200" s="286">
        <v>650</v>
      </c>
      <c r="D200" s="286">
        <v>650</v>
      </c>
      <c r="E200" s="285"/>
    </row>
    <row r="201" spans="1:5" ht="19.7" customHeight="1">
      <c r="A201" s="283">
        <v>2013302</v>
      </c>
      <c r="B201" s="287" t="s">
        <v>331</v>
      </c>
      <c r="C201" s="286">
        <v>76</v>
      </c>
      <c r="D201" s="286">
        <v>72</v>
      </c>
      <c r="E201" s="285">
        <v>4</v>
      </c>
    </row>
    <row r="202" spans="1:5" ht="19.7" customHeight="1">
      <c r="A202" s="283">
        <v>2013303</v>
      </c>
      <c r="B202" s="287" t="s">
        <v>332</v>
      </c>
      <c r="C202" s="286" t="s">
        <v>333</v>
      </c>
      <c r="D202" s="286" t="s">
        <v>334</v>
      </c>
      <c r="E202" s="285"/>
    </row>
    <row r="203" spans="1:5" ht="19.7" customHeight="1">
      <c r="A203" s="283">
        <v>2013304</v>
      </c>
      <c r="B203" s="287" t="s">
        <v>445</v>
      </c>
      <c r="C203" s="286" t="s">
        <v>333</v>
      </c>
      <c r="D203" s="286" t="s">
        <v>334</v>
      </c>
      <c r="E203" s="285"/>
    </row>
    <row r="204" spans="1:5" ht="19.7" customHeight="1">
      <c r="A204" s="283">
        <v>2013350</v>
      </c>
      <c r="B204" s="287" t="s">
        <v>341</v>
      </c>
      <c r="C204" s="286" t="s">
        <v>333</v>
      </c>
      <c r="D204" s="286" t="s">
        <v>334</v>
      </c>
      <c r="E204" s="285"/>
    </row>
    <row r="205" spans="1:5" ht="19.7" customHeight="1">
      <c r="A205" s="283">
        <v>2013399</v>
      </c>
      <c r="B205" s="287" t="s">
        <v>446</v>
      </c>
      <c r="C205" s="286">
        <v>2</v>
      </c>
      <c r="D205" s="286">
        <v>2</v>
      </c>
      <c r="E205" s="285"/>
    </row>
    <row r="206" spans="1:5" ht="19.7" customHeight="1">
      <c r="A206" s="283">
        <v>20134</v>
      </c>
      <c r="B206" s="284" t="s">
        <v>447</v>
      </c>
      <c r="C206" s="286">
        <v>495</v>
      </c>
      <c r="D206" s="286">
        <v>488</v>
      </c>
      <c r="E206" s="285">
        <f t="shared" ref="E206" si="22">SUM(E207:E213)</f>
        <v>7</v>
      </c>
    </row>
    <row r="207" spans="1:5" ht="19.7" customHeight="1">
      <c r="A207" s="283">
        <v>2013401</v>
      </c>
      <c r="B207" s="287" t="s">
        <v>330</v>
      </c>
      <c r="C207" s="286">
        <v>285</v>
      </c>
      <c r="D207" s="286">
        <v>285</v>
      </c>
      <c r="E207" s="285"/>
    </row>
    <row r="208" spans="1:5" ht="19.7" customHeight="1">
      <c r="A208" s="283">
        <v>2013402</v>
      </c>
      <c r="B208" s="287" t="s">
        <v>331</v>
      </c>
      <c r="C208" s="286">
        <v>77</v>
      </c>
      <c r="D208" s="286">
        <v>77</v>
      </c>
      <c r="E208" s="285"/>
    </row>
    <row r="209" spans="1:5" ht="19.7" customHeight="1">
      <c r="A209" s="283">
        <v>2013403</v>
      </c>
      <c r="B209" s="287" t="s">
        <v>332</v>
      </c>
      <c r="C209" s="286" t="s">
        <v>333</v>
      </c>
      <c r="D209" s="286" t="s">
        <v>334</v>
      </c>
      <c r="E209" s="285"/>
    </row>
    <row r="210" spans="1:5" ht="19.7" customHeight="1">
      <c r="A210" s="283">
        <v>2013404</v>
      </c>
      <c r="B210" s="287" t="s">
        <v>448</v>
      </c>
      <c r="C210" s="286" t="s">
        <v>333</v>
      </c>
      <c r="D210" s="286" t="s">
        <v>334</v>
      </c>
      <c r="E210" s="285"/>
    </row>
    <row r="211" spans="1:5" ht="19.7" customHeight="1">
      <c r="A211" s="283">
        <v>2013405</v>
      </c>
      <c r="B211" s="287" t="s">
        <v>449</v>
      </c>
      <c r="C211" s="286">
        <v>1</v>
      </c>
      <c r="D211" s="286">
        <v>1</v>
      </c>
      <c r="E211" s="285"/>
    </row>
    <row r="212" spans="1:5" ht="19.7" customHeight="1">
      <c r="A212" s="283">
        <v>2013450</v>
      </c>
      <c r="B212" s="287" t="s">
        <v>341</v>
      </c>
      <c r="C212" s="286" t="s">
        <v>333</v>
      </c>
      <c r="D212" s="286" t="s">
        <v>334</v>
      </c>
      <c r="E212" s="285"/>
    </row>
    <row r="213" spans="1:5" ht="19.7" customHeight="1">
      <c r="A213" s="283">
        <v>2013499</v>
      </c>
      <c r="B213" s="287" t="s">
        <v>450</v>
      </c>
      <c r="C213" s="286">
        <v>132</v>
      </c>
      <c r="D213" s="286">
        <v>125</v>
      </c>
      <c r="E213" s="285">
        <v>7</v>
      </c>
    </row>
    <row r="214" spans="1:5" ht="19.7" customHeight="1">
      <c r="A214" s="283">
        <v>20135</v>
      </c>
      <c r="B214" s="284" t="s">
        <v>451</v>
      </c>
      <c r="C214" s="286">
        <v>0</v>
      </c>
      <c r="D214" s="286">
        <v>0</v>
      </c>
      <c r="E214" s="285">
        <f t="shared" ref="E214" si="23">SUM(E215:E219)</f>
        <v>0</v>
      </c>
    </row>
    <row r="215" spans="1:5" ht="19.7" customHeight="1">
      <c r="A215" s="283">
        <v>2013501</v>
      </c>
      <c r="B215" s="287" t="s">
        <v>330</v>
      </c>
      <c r="C215" s="286" t="s">
        <v>333</v>
      </c>
      <c r="D215" s="286" t="s">
        <v>334</v>
      </c>
      <c r="E215" s="285"/>
    </row>
    <row r="216" spans="1:5" ht="19.7" customHeight="1">
      <c r="A216" s="283">
        <v>2013502</v>
      </c>
      <c r="B216" s="287" t="s">
        <v>331</v>
      </c>
      <c r="C216" s="286" t="s">
        <v>333</v>
      </c>
      <c r="D216" s="286" t="s">
        <v>334</v>
      </c>
      <c r="E216" s="285"/>
    </row>
    <row r="217" spans="1:5" ht="19.7" customHeight="1">
      <c r="A217" s="283">
        <v>2013503</v>
      </c>
      <c r="B217" s="287" t="s">
        <v>332</v>
      </c>
      <c r="C217" s="286" t="s">
        <v>333</v>
      </c>
      <c r="D217" s="286" t="s">
        <v>334</v>
      </c>
      <c r="E217" s="285"/>
    </row>
    <row r="218" spans="1:5" ht="19.7" customHeight="1">
      <c r="A218" s="283">
        <v>2013550</v>
      </c>
      <c r="B218" s="287" t="s">
        <v>341</v>
      </c>
      <c r="C218" s="286" t="s">
        <v>333</v>
      </c>
      <c r="D218" s="286" t="s">
        <v>334</v>
      </c>
      <c r="E218" s="285"/>
    </row>
    <row r="219" spans="1:5" ht="19.7" customHeight="1">
      <c r="A219" s="283">
        <v>2013599</v>
      </c>
      <c r="B219" s="287" t="s">
        <v>452</v>
      </c>
      <c r="C219" s="286" t="s">
        <v>333</v>
      </c>
      <c r="D219" s="286" t="s">
        <v>334</v>
      </c>
      <c r="E219" s="285"/>
    </row>
    <row r="220" spans="1:5" ht="19.7" customHeight="1">
      <c r="A220" s="283">
        <v>20136</v>
      </c>
      <c r="B220" s="284" t="s">
        <v>453</v>
      </c>
      <c r="C220" s="286">
        <v>193</v>
      </c>
      <c r="D220" s="286">
        <v>186</v>
      </c>
      <c r="E220" s="285">
        <f t="shared" ref="E220" si="24">SUM(E221:E225)</f>
        <v>7</v>
      </c>
    </row>
    <row r="221" spans="1:5" ht="19.7" customHeight="1">
      <c r="A221" s="283">
        <v>2013601</v>
      </c>
      <c r="B221" s="287" t="s">
        <v>330</v>
      </c>
      <c r="C221" s="286">
        <v>59</v>
      </c>
      <c r="D221" s="286">
        <v>59</v>
      </c>
      <c r="E221" s="285"/>
    </row>
    <row r="222" spans="1:5" ht="19.7" customHeight="1">
      <c r="A222" s="283">
        <v>2013602</v>
      </c>
      <c r="B222" s="287" t="s">
        <v>331</v>
      </c>
      <c r="C222" s="286">
        <v>55</v>
      </c>
      <c r="D222" s="286">
        <v>48</v>
      </c>
      <c r="E222" s="285">
        <v>7</v>
      </c>
    </row>
    <row r="223" spans="1:5" ht="19.7" customHeight="1">
      <c r="A223" s="283">
        <v>2013603</v>
      </c>
      <c r="B223" s="287" t="s">
        <v>332</v>
      </c>
      <c r="C223" s="286" t="s">
        <v>333</v>
      </c>
      <c r="D223" s="286" t="s">
        <v>334</v>
      </c>
      <c r="E223" s="285"/>
    </row>
    <row r="224" spans="1:5" ht="19.7" customHeight="1">
      <c r="A224" s="283">
        <v>2013650</v>
      </c>
      <c r="B224" s="287" t="s">
        <v>341</v>
      </c>
      <c r="C224" s="286" t="s">
        <v>333</v>
      </c>
      <c r="D224" s="286" t="s">
        <v>334</v>
      </c>
      <c r="E224" s="285"/>
    </row>
    <row r="225" spans="1:5" ht="19.7" customHeight="1">
      <c r="A225" s="283">
        <v>2013699</v>
      </c>
      <c r="B225" s="287" t="s">
        <v>454</v>
      </c>
      <c r="C225" s="286">
        <v>78</v>
      </c>
      <c r="D225" s="286">
        <v>78</v>
      </c>
      <c r="E225" s="285"/>
    </row>
    <row r="226" spans="1:5" ht="19.7" customHeight="1">
      <c r="A226" s="283">
        <v>20137</v>
      </c>
      <c r="B226" s="284" t="s">
        <v>455</v>
      </c>
      <c r="C226" s="286">
        <v>0</v>
      </c>
      <c r="D226" s="286">
        <v>0</v>
      </c>
      <c r="E226" s="285">
        <f t="shared" ref="E226" si="25">SUM(E227:E229)</f>
        <v>0</v>
      </c>
    </row>
    <row r="227" spans="1:5" ht="19.7" customHeight="1">
      <c r="A227" s="283">
        <v>2013701</v>
      </c>
      <c r="B227" s="287" t="s">
        <v>330</v>
      </c>
      <c r="C227" s="286" t="s">
        <v>333</v>
      </c>
      <c r="D227" s="286" t="s">
        <v>334</v>
      </c>
      <c r="E227" s="285"/>
    </row>
    <row r="228" spans="1:5" ht="19.7" customHeight="1">
      <c r="A228" s="283">
        <v>2013702</v>
      </c>
      <c r="B228" s="287" t="s">
        <v>331</v>
      </c>
      <c r="C228" s="286" t="s">
        <v>333</v>
      </c>
      <c r="D228" s="286" t="s">
        <v>334</v>
      </c>
      <c r="E228" s="285"/>
    </row>
    <row r="229" spans="1:5" ht="19.7" customHeight="1">
      <c r="A229" s="283">
        <v>2013703</v>
      </c>
      <c r="B229" s="287" t="s">
        <v>332</v>
      </c>
      <c r="C229" s="286" t="s">
        <v>333</v>
      </c>
      <c r="D229" s="286" t="s">
        <v>334</v>
      </c>
      <c r="E229" s="285"/>
    </row>
    <row r="230" spans="1:5" ht="19.7" customHeight="1">
      <c r="A230" s="283">
        <v>2013704</v>
      </c>
      <c r="B230" s="284" t="s">
        <v>456</v>
      </c>
      <c r="C230" s="286">
        <v>0</v>
      </c>
      <c r="D230" s="286">
        <v>0</v>
      </c>
      <c r="E230" s="285">
        <f t="shared" ref="E230" si="26">SUM(E231:E232)</f>
        <v>0</v>
      </c>
    </row>
    <row r="231" spans="1:5" ht="19.7" customHeight="1">
      <c r="A231" s="283">
        <v>2013750</v>
      </c>
      <c r="B231" s="287" t="s">
        <v>341</v>
      </c>
      <c r="C231" s="286" t="s">
        <v>333</v>
      </c>
      <c r="D231" s="286" t="s">
        <v>334</v>
      </c>
      <c r="E231" s="285"/>
    </row>
    <row r="232" spans="1:5" ht="19.7" customHeight="1">
      <c r="A232" s="283">
        <v>2013799</v>
      </c>
      <c r="B232" s="287" t="s">
        <v>457</v>
      </c>
      <c r="C232" s="286" t="s">
        <v>333</v>
      </c>
      <c r="D232" s="286" t="s">
        <v>334</v>
      </c>
      <c r="E232" s="285"/>
    </row>
    <row r="233" spans="1:5" ht="19.7" customHeight="1">
      <c r="A233" s="283">
        <v>20138</v>
      </c>
      <c r="B233" s="284" t="s">
        <v>458</v>
      </c>
      <c r="C233" s="286">
        <v>4230</v>
      </c>
      <c r="D233" s="286">
        <v>3386</v>
      </c>
      <c r="E233" s="285">
        <f t="shared" ref="E233" si="27">SUM(E234:E247)</f>
        <v>844</v>
      </c>
    </row>
    <row r="234" spans="1:5" ht="19.7" customHeight="1">
      <c r="A234" s="283">
        <v>2013801</v>
      </c>
      <c r="B234" s="287" t="s">
        <v>330</v>
      </c>
      <c r="C234" s="286">
        <v>1144</v>
      </c>
      <c r="D234" s="286">
        <v>1144</v>
      </c>
      <c r="E234" s="285"/>
    </row>
    <row r="235" spans="1:5" ht="19.7" customHeight="1">
      <c r="A235" s="283">
        <v>2013802</v>
      </c>
      <c r="B235" s="287" t="s">
        <v>331</v>
      </c>
      <c r="C235" s="286">
        <v>224</v>
      </c>
      <c r="D235" s="286">
        <v>224</v>
      </c>
      <c r="E235" s="285"/>
    </row>
    <row r="236" spans="1:5" ht="19.7" customHeight="1">
      <c r="A236" s="283">
        <v>2013803</v>
      </c>
      <c r="B236" s="287" t="s">
        <v>332</v>
      </c>
      <c r="C236" s="286" t="s">
        <v>333</v>
      </c>
      <c r="D236" s="286" t="s">
        <v>334</v>
      </c>
      <c r="E236" s="285"/>
    </row>
    <row r="237" spans="1:5" ht="19.7" customHeight="1">
      <c r="A237" s="283">
        <v>2013804</v>
      </c>
      <c r="B237" s="287" t="s">
        <v>459</v>
      </c>
      <c r="C237" s="286">
        <v>1098</v>
      </c>
      <c r="D237" s="286">
        <v>341</v>
      </c>
      <c r="E237" s="285">
        <v>757</v>
      </c>
    </row>
    <row r="238" spans="1:5" ht="19.7" customHeight="1">
      <c r="A238" s="283">
        <v>2013805</v>
      </c>
      <c r="B238" s="287" t="s">
        <v>460</v>
      </c>
      <c r="C238" s="286">
        <v>161</v>
      </c>
      <c r="D238" s="286">
        <v>161</v>
      </c>
      <c r="E238" s="285"/>
    </row>
    <row r="239" spans="1:5" ht="19.7" customHeight="1">
      <c r="A239" s="283">
        <v>2013808</v>
      </c>
      <c r="B239" s="287" t="s">
        <v>374</v>
      </c>
      <c r="C239" s="286">
        <v>22</v>
      </c>
      <c r="D239" s="286">
        <v>22</v>
      </c>
      <c r="E239" s="285"/>
    </row>
    <row r="240" spans="1:5" ht="19.7" customHeight="1">
      <c r="A240" s="283">
        <v>2013810</v>
      </c>
      <c r="B240" s="287" t="s">
        <v>461</v>
      </c>
      <c r="C240" s="286" t="s">
        <v>333</v>
      </c>
      <c r="D240" s="286" t="s">
        <v>334</v>
      </c>
      <c r="E240" s="285"/>
    </row>
    <row r="241" spans="1:5" ht="19.7" customHeight="1">
      <c r="A241" s="283">
        <v>2013812</v>
      </c>
      <c r="B241" s="287" t="s">
        <v>462</v>
      </c>
      <c r="C241" s="286">
        <v>147</v>
      </c>
      <c r="D241" s="286">
        <v>147</v>
      </c>
      <c r="E241" s="285"/>
    </row>
    <row r="242" spans="1:5" ht="19.7" customHeight="1">
      <c r="A242" s="283">
        <v>2013813</v>
      </c>
      <c r="B242" s="287" t="s">
        <v>463</v>
      </c>
      <c r="C242" s="286">
        <v>66</v>
      </c>
      <c r="D242" s="286">
        <v>66</v>
      </c>
      <c r="E242" s="285"/>
    </row>
    <row r="243" spans="1:5" ht="19.7" customHeight="1">
      <c r="A243" s="283">
        <v>2013814</v>
      </c>
      <c r="B243" s="287" t="s">
        <v>464</v>
      </c>
      <c r="C243" s="286">
        <v>35</v>
      </c>
      <c r="D243" s="286">
        <v>35</v>
      </c>
      <c r="E243" s="285"/>
    </row>
    <row r="244" spans="1:5" ht="19.7" customHeight="1">
      <c r="A244" s="283">
        <v>2013815</v>
      </c>
      <c r="B244" s="287" t="s">
        <v>465</v>
      </c>
      <c r="C244" s="286" t="s">
        <v>333</v>
      </c>
      <c r="D244" s="286" t="s">
        <v>334</v>
      </c>
      <c r="E244" s="285"/>
    </row>
    <row r="245" spans="1:5" ht="19.7" customHeight="1">
      <c r="A245" s="283">
        <v>2013816</v>
      </c>
      <c r="B245" s="287" t="s">
        <v>466</v>
      </c>
      <c r="C245" s="286" t="s">
        <v>333</v>
      </c>
      <c r="D245" s="286" t="s">
        <v>334</v>
      </c>
      <c r="E245" s="285"/>
    </row>
    <row r="246" spans="1:5" ht="19.7" customHeight="1">
      <c r="A246" s="283">
        <v>2013850</v>
      </c>
      <c r="B246" s="287" t="s">
        <v>341</v>
      </c>
      <c r="C246" s="286">
        <v>766</v>
      </c>
      <c r="D246" s="286">
        <v>766</v>
      </c>
      <c r="E246" s="285"/>
    </row>
    <row r="247" spans="1:5" ht="19.7" customHeight="1">
      <c r="A247" s="283">
        <v>2013899</v>
      </c>
      <c r="B247" s="287" t="s">
        <v>467</v>
      </c>
      <c r="C247" s="286">
        <v>567</v>
      </c>
      <c r="D247" s="286">
        <v>480</v>
      </c>
      <c r="E247" s="285">
        <v>87</v>
      </c>
    </row>
    <row r="248" spans="1:5" ht="19.7" customHeight="1">
      <c r="A248" s="283">
        <v>20199</v>
      </c>
      <c r="B248" s="284" t="s">
        <v>468</v>
      </c>
      <c r="C248" s="286">
        <v>1014</v>
      </c>
      <c r="D248" s="286">
        <v>912</v>
      </c>
      <c r="E248" s="285">
        <f t="shared" ref="E248" si="28">SUM(E249:E250)</f>
        <v>102</v>
      </c>
    </row>
    <row r="249" spans="1:5" ht="19.7" customHeight="1">
      <c r="A249" s="283">
        <v>2019901</v>
      </c>
      <c r="B249" s="287" t="s">
        <v>469</v>
      </c>
      <c r="C249" s="286" t="s">
        <v>333</v>
      </c>
      <c r="D249" s="286" t="s">
        <v>334</v>
      </c>
      <c r="E249" s="285"/>
    </row>
    <row r="250" spans="1:5" ht="19.7" customHeight="1">
      <c r="A250" s="283">
        <v>2019999</v>
      </c>
      <c r="B250" s="287" t="s">
        <v>470</v>
      </c>
      <c r="C250" s="286">
        <v>1014</v>
      </c>
      <c r="D250" s="286">
        <v>912</v>
      </c>
      <c r="E250" s="285">
        <f>11+12+79</f>
        <v>102</v>
      </c>
    </row>
    <row r="251" spans="1:5" ht="19.7" customHeight="1">
      <c r="A251" s="283">
        <v>202</v>
      </c>
      <c r="B251" s="284" t="s">
        <v>471</v>
      </c>
      <c r="C251" s="286">
        <v>0</v>
      </c>
      <c r="D251" s="286" t="s">
        <v>334</v>
      </c>
      <c r="E251" s="289" t="s">
        <v>472</v>
      </c>
    </row>
    <row r="252" spans="1:5" ht="19.7" customHeight="1">
      <c r="A252" s="283">
        <v>20201</v>
      </c>
      <c r="B252" s="284" t="s">
        <v>473</v>
      </c>
      <c r="C252" s="286">
        <v>0</v>
      </c>
      <c r="D252" s="286">
        <v>0</v>
      </c>
      <c r="E252" s="285">
        <f t="shared" ref="E252" si="29">SUM(E253:E258)</f>
        <v>0</v>
      </c>
    </row>
    <row r="253" spans="1:5" ht="19.7" customHeight="1">
      <c r="A253" s="283">
        <v>2020101</v>
      </c>
      <c r="B253" s="287" t="s">
        <v>330</v>
      </c>
      <c r="C253" s="286" t="s">
        <v>333</v>
      </c>
      <c r="D253" s="286" t="s">
        <v>334</v>
      </c>
      <c r="E253" s="285"/>
    </row>
    <row r="254" spans="1:5" ht="19.7" customHeight="1">
      <c r="A254" s="283">
        <v>2020102</v>
      </c>
      <c r="B254" s="287" t="s">
        <v>331</v>
      </c>
      <c r="C254" s="286" t="s">
        <v>333</v>
      </c>
      <c r="D254" s="286" t="s">
        <v>334</v>
      </c>
      <c r="E254" s="285"/>
    </row>
    <row r="255" spans="1:5" ht="19.7" customHeight="1">
      <c r="A255" s="283">
        <v>2020103</v>
      </c>
      <c r="B255" s="287" t="s">
        <v>332</v>
      </c>
      <c r="C255" s="286" t="s">
        <v>333</v>
      </c>
      <c r="D255" s="286" t="s">
        <v>334</v>
      </c>
      <c r="E255" s="285"/>
    </row>
    <row r="256" spans="1:5" ht="19.7" customHeight="1">
      <c r="A256" s="283">
        <v>2020104</v>
      </c>
      <c r="B256" s="287" t="s">
        <v>439</v>
      </c>
      <c r="C256" s="286" t="s">
        <v>333</v>
      </c>
      <c r="D256" s="286" t="s">
        <v>334</v>
      </c>
      <c r="E256" s="285"/>
    </row>
    <row r="257" spans="1:5" ht="19.7" customHeight="1">
      <c r="A257" s="283">
        <v>2020150</v>
      </c>
      <c r="B257" s="287" t="s">
        <v>341</v>
      </c>
      <c r="C257" s="286" t="s">
        <v>333</v>
      </c>
      <c r="D257" s="286" t="s">
        <v>334</v>
      </c>
      <c r="E257" s="285"/>
    </row>
    <row r="258" spans="1:5" ht="19.7" customHeight="1">
      <c r="A258" s="283">
        <v>2020199</v>
      </c>
      <c r="B258" s="287" t="s">
        <v>474</v>
      </c>
      <c r="C258" s="286" t="s">
        <v>333</v>
      </c>
      <c r="D258" s="286" t="s">
        <v>334</v>
      </c>
      <c r="E258" s="285"/>
    </row>
    <row r="259" spans="1:5" ht="19.7" customHeight="1">
      <c r="A259" s="283">
        <v>20202</v>
      </c>
      <c r="B259" s="284" t="s">
        <v>475</v>
      </c>
      <c r="C259" s="286">
        <v>0</v>
      </c>
      <c r="D259" s="286">
        <v>0</v>
      </c>
      <c r="E259" s="285">
        <f t="shared" ref="E259" si="30">SUM(E260:E261)</f>
        <v>0</v>
      </c>
    </row>
    <row r="260" spans="1:5" ht="19.7" customHeight="1">
      <c r="A260" s="283">
        <v>2020201</v>
      </c>
      <c r="B260" s="287" t="s">
        <v>476</v>
      </c>
      <c r="C260" s="286" t="s">
        <v>333</v>
      </c>
      <c r="D260" s="286" t="s">
        <v>334</v>
      </c>
      <c r="E260" s="285"/>
    </row>
    <row r="261" spans="1:5" ht="19.7" customHeight="1">
      <c r="A261" s="283">
        <v>2020202</v>
      </c>
      <c r="B261" s="287" t="s">
        <v>477</v>
      </c>
      <c r="C261" s="286" t="s">
        <v>333</v>
      </c>
      <c r="D261" s="286" t="s">
        <v>334</v>
      </c>
      <c r="E261" s="285"/>
    </row>
    <row r="262" spans="1:5" ht="19.7" customHeight="1">
      <c r="A262" s="283">
        <v>20203</v>
      </c>
      <c r="B262" s="284" t="s">
        <v>478</v>
      </c>
      <c r="C262" s="286">
        <v>0</v>
      </c>
      <c r="D262" s="286">
        <v>0</v>
      </c>
      <c r="E262" s="285">
        <f t="shared" ref="E262" si="31">SUM(E263:E264)</f>
        <v>0</v>
      </c>
    </row>
    <row r="263" spans="1:5" ht="19.7" customHeight="1">
      <c r="A263" s="283">
        <v>2020304</v>
      </c>
      <c r="B263" s="287" t="s">
        <v>479</v>
      </c>
      <c r="C263" s="286" t="s">
        <v>333</v>
      </c>
      <c r="D263" s="286" t="s">
        <v>334</v>
      </c>
      <c r="E263" s="285"/>
    </row>
    <row r="264" spans="1:5" ht="19.7" customHeight="1">
      <c r="A264" s="283">
        <v>2020306</v>
      </c>
      <c r="B264" s="287" t="s">
        <v>480</v>
      </c>
      <c r="C264" s="286" t="s">
        <v>333</v>
      </c>
      <c r="D264" s="286" t="s">
        <v>334</v>
      </c>
      <c r="E264" s="285"/>
    </row>
    <row r="265" spans="1:5" ht="19.7" customHeight="1">
      <c r="A265" s="283">
        <v>20204</v>
      </c>
      <c r="B265" s="284" t="s">
        <v>481</v>
      </c>
      <c r="C265" s="286">
        <v>0</v>
      </c>
      <c r="D265" s="286">
        <v>0</v>
      </c>
      <c r="E265" s="285">
        <f t="shared" ref="E265" si="32">SUM(E266:E270)</f>
        <v>0</v>
      </c>
    </row>
    <row r="266" spans="1:5" ht="19.7" customHeight="1">
      <c r="A266" s="283">
        <v>2020401</v>
      </c>
      <c r="B266" s="287" t="s">
        <v>482</v>
      </c>
      <c r="C266" s="286" t="s">
        <v>333</v>
      </c>
      <c r="D266" s="286" t="s">
        <v>334</v>
      </c>
      <c r="E266" s="285"/>
    </row>
    <row r="267" spans="1:5" ht="19.7" customHeight="1">
      <c r="A267" s="283">
        <v>2020402</v>
      </c>
      <c r="B267" s="287" t="s">
        <v>483</v>
      </c>
      <c r="C267" s="286" t="s">
        <v>333</v>
      </c>
      <c r="D267" s="286" t="s">
        <v>334</v>
      </c>
      <c r="E267" s="285"/>
    </row>
    <row r="268" spans="1:5" ht="19.7" customHeight="1">
      <c r="A268" s="283">
        <v>2020403</v>
      </c>
      <c r="B268" s="287" t="s">
        <v>484</v>
      </c>
      <c r="C268" s="286" t="s">
        <v>333</v>
      </c>
      <c r="D268" s="286" t="s">
        <v>334</v>
      </c>
      <c r="E268" s="285"/>
    </row>
    <row r="269" spans="1:5" ht="19.7" customHeight="1">
      <c r="A269" s="283">
        <v>2020404</v>
      </c>
      <c r="B269" s="287" t="s">
        <v>485</v>
      </c>
      <c r="C269" s="286" t="s">
        <v>333</v>
      </c>
      <c r="D269" s="286" t="s">
        <v>334</v>
      </c>
      <c r="E269" s="285"/>
    </row>
    <row r="270" spans="1:5" ht="19.7" customHeight="1">
      <c r="A270" s="283">
        <v>2020499</v>
      </c>
      <c r="B270" s="287" t="s">
        <v>486</v>
      </c>
      <c r="C270" s="286" t="s">
        <v>333</v>
      </c>
      <c r="D270" s="286" t="s">
        <v>334</v>
      </c>
      <c r="E270" s="285"/>
    </row>
    <row r="271" spans="1:5" ht="19.7" customHeight="1">
      <c r="A271" s="283">
        <v>20205</v>
      </c>
      <c r="B271" s="284" t="s">
        <v>487</v>
      </c>
      <c r="C271" s="286">
        <v>0</v>
      </c>
      <c r="D271" s="286">
        <v>0</v>
      </c>
      <c r="E271" s="285">
        <f t="shared" ref="E271" si="33">SUM(E272:E275)</f>
        <v>0</v>
      </c>
    </row>
    <row r="272" spans="1:5" ht="19.7" customHeight="1">
      <c r="A272" s="283">
        <v>2020503</v>
      </c>
      <c r="B272" s="287" t="s">
        <v>488</v>
      </c>
      <c r="C272" s="286" t="s">
        <v>333</v>
      </c>
      <c r="D272" s="286" t="s">
        <v>334</v>
      </c>
      <c r="E272" s="285"/>
    </row>
    <row r="273" spans="1:5" ht="19.7" customHeight="1">
      <c r="A273" s="283">
        <v>2020504</v>
      </c>
      <c r="B273" s="287" t="s">
        <v>489</v>
      </c>
      <c r="C273" s="286" t="s">
        <v>333</v>
      </c>
      <c r="D273" s="286" t="s">
        <v>334</v>
      </c>
      <c r="E273" s="285"/>
    </row>
    <row r="274" spans="1:5" ht="19.7" customHeight="1">
      <c r="A274" s="283">
        <v>2020505</v>
      </c>
      <c r="B274" s="287" t="s">
        <v>490</v>
      </c>
      <c r="C274" s="286" t="s">
        <v>333</v>
      </c>
      <c r="D274" s="286" t="s">
        <v>334</v>
      </c>
      <c r="E274" s="285"/>
    </row>
    <row r="275" spans="1:5" ht="19.7" customHeight="1">
      <c r="A275" s="283">
        <v>2020599</v>
      </c>
      <c r="B275" s="287" t="s">
        <v>491</v>
      </c>
      <c r="C275" s="286" t="s">
        <v>333</v>
      </c>
      <c r="D275" s="286" t="s">
        <v>334</v>
      </c>
      <c r="E275" s="285"/>
    </row>
    <row r="276" spans="1:5" ht="19.7" customHeight="1">
      <c r="A276" s="283">
        <v>20206</v>
      </c>
      <c r="B276" s="284" t="s">
        <v>492</v>
      </c>
      <c r="C276" s="286" t="s">
        <v>333</v>
      </c>
      <c r="D276" s="286" t="s">
        <v>334</v>
      </c>
      <c r="E276" s="285">
        <f t="shared" ref="E276" si="34">E277</f>
        <v>0</v>
      </c>
    </row>
    <row r="277" spans="1:5" ht="19.7" customHeight="1">
      <c r="A277" s="283">
        <v>2020601</v>
      </c>
      <c r="B277" s="287" t="s">
        <v>493</v>
      </c>
      <c r="C277" s="286" t="s">
        <v>333</v>
      </c>
      <c r="D277" s="286" t="s">
        <v>334</v>
      </c>
      <c r="E277" s="285"/>
    </row>
    <row r="278" spans="1:5" ht="19.7" customHeight="1">
      <c r="A278" s="283">
        <v>20207</v>
      </c>
      <c r="B278" s="284" t="s">
        <v>494</v>
      </c>
      <c r="C278" s="286">
        <v>0</v>
      </c>
      <c r="D278" s="286">
        <v>0</v>
      </c>
      <c r="E278" s="285">
        <f t="shared" ref="E278" si="35">SUM(E279:E282)</f>
        <v>0</v>
      </c>
    </row>
    <row r="279" spans="1:5" ht="19.7" customHeight="1">
      <c r="A279" s="283">
        <v>2020701</v>
      </c>
      <c r="B279" s="287" t="s">
        <v>495</v>
      </c>
      <c r="C279" s="286" t="s">
        <v>333</v>
      </c>
      <c r="D279" s="286" t="s">
        <v>334</v>
      </c>
      <c r="E279" s="285"/>
    </row>
    <row r="280" spans="1:5" ht="19.7" customHeight="1">
      <c r="A280" s="283">
        <v>2020702</v>
      </c>
      <c r="B280" s="287" t="s">
        <v>496</v>
      </c>
      <c r="C280" s="286" t="s">
        <v>333</v>
      </c>
      <c r="D280" s="286" t="s">
        <v>334</v>
      </c>
      <c r="E280" s="285"/>
    </row>
    <row r="281" spans="1:5" ht="19.7" customHeight="1">
      <c r="A281" s="283">
        <v>2020703</v>
      </c>
      <c r="B281" s="287" t="s">
        <v>497</v>
      </c>
      <c r="C281" s="286" t="s">
        <v>333</v>
      </c>
      <c r="D281" s="286" t="s">
        <v>334</v>
      </c>
      <c r="E281" s="285"/>
    </row>
    <row r="282" spans="1:5" ht="19.7" customHeight="1">
      <c r="A282" s="283">
        <v>2020799</v>
      </c>
      <c r="B282" s="287" t="s">
        <v>498</v>
      </c>
      <c r="C282" s="286" t="s">
        <v>333</v>
      </c>
      <c r="D282" s="286" t="s">
        <v>334</v>
      </c>
      <c r="E282" s="285"/>
    </row>
    <row r="283" spans="1:5" ht="19.7" customHeight="1">
      <c r="A283" s="283">
        <v>20208</v>
      </c>
      <c r="B283" s="284" t="s">
        <v>499</v>
      </c>
      <c r="C283" s="286">
        <v>0</v>
      </c>
      <c r="D283" s="286">
        <v>0</v>
      </c>
      <c r="E283" s="285">
        <f t="shared" ref="E283" si="36">SUM(E284:E288)</f>
        <v>0</v>
      </c>
    </row>
    <row r="284" spans="1:5" ht="19.7" customHeight="1">
      <c r="A284" s="283">
        <v>2020801</v>
      </c>
      <c r="B284" s="287" t="s">
        <v>330</v>
      </c>
      <c r="C284" s="286" t="s">
        <v>333</v>
      </c>
      <c r="D284" s="286" t="s">
        <v>334</v>
      </c>
      <c r="E284" s="285"/>
    </row>
    <row r="285" spans="1:5" ht="19.7" customHeight="1">
      <c r="A285" s="283">
        <v>2020802</v>
      </c>
      <c r="B285" s="287" t="s">
        <v>331</v>
      </c>
      <c r="C285" s="286" t="s">
        <v>333</v>
      </c>
      <c r="D285" s="286" t="s">
        <v>334</v>
      </c>
      <c r="E285" s="285"/>
    </row>
    <row r="286" spans="1:5" ht="19.7" customHeight="1">
      <c r="A286" s="283">
        <v>2020803</v>
      </c>
      <c r="B286" s="287" t="s">
        <v>332</v>
      </c>
      <c r="C286" s="286" t="s">
        <v>333</v>
      </c>
      <c r="D286" s="286" t="s">
        <v>334</v>
      </c>
      <c r="E286" s="285"/>
    </row>
    <row r="287" spans="1:5" ht="19.7" customHeight="1">
      <c r="A287" s="283">
        <v>2020850</v>
      </c>
      <c r="B287" s="287" t="s">
        <v>341</v>
      </c>
      <c r="C287" s="286" t="s">
        <v>333</v>
      </c>
      <c r="D287" s="286" t="s">
        <v>334</v>
      </c>
      <c r="E287" s="285"/>
    </row>
    <row r="288" spans="1:5" ht="19.7" customHeight="1">
      <c r="A288" s="283">
        <v>2020899</v>
      </c>
      <c r="B288" s="287" t="s">
        <v>500</v>
      </c>
      <c r="C288" s="286" t="s">
        <v>333</v>
      </c>
      <c r="D288" s="286" t="s">
        <v>334</v>
      </c>
      <c r="E288" s="285"/>
    </row>
    <row r="289" spans="1:5" ht="19.7" customHeight="1">
      <c r="A289" s="283">
        <v>20299</v>
      </c>
      <c r="B289" s="284" t="s">
        <v>501</v>
      </c>
      <c r="C289" s="286" t="s">
        <v>333</v>
      </c>
      <c r="D289" s="286" t="s">
        <v>334</v>
      </c>
      <c r="E289" s="285">
        <f t="shared" ref="E289" si="37">E290</f>
        <v>0</v>
      </c>
    </row>
    <row r="290" spans="1:5" ht="19.7" customHeight="1">
      <c r="A290" s="283">
        <v>2029901</v>
      </c>
      <c r="B290" s="287" t="s">
        <v>502</v>
      </c>
      <c r="C290" s="286" t="s">
        <v>333</v>
      </c>
      <c r="D290" s="286" t="s">
        <v>334</v>
      </c>
      <c r="E290" s="285"/>
    </row>
    <row r="291" spans="1:5" ht="19.7" customHeight="1">
      <c r="A291" s="283">
        <v>203</v>
      </c>
      <c r="B291" s="284" t="s">
        <v>503</v>
      </c>
      <c r="C291" s="286">
        <v>1248</v>
      </c>
      <c r="D291" s="286">
        <v>1248</v>
      </c>
      <c r="E291" s="285">
        <f t="shared" ref="E291" si="38">SUM(E292,E294,E296,E298,E308)</f>
        <v>0</v>
      </c>
    </row>
    <row r="292" spans="1:5" ht="19.7" customHeight="1">
      <c r="A292" s="283">
        <v>20301</v>
      </c>
      <c r="B292" s="284" t="s">
        <v>504</v>
      </c>
      <c r="C292" s="286">
        <v>657</v>
      </c>
      <c r="D292" s="286">
        <v>657</v>
      </c>
      <c r="E292" s="285">
        <f t="shared" ref="E292" si="39">E293</f>
        <v>0</v>
      </c>
    </row>
    <row r="293" spans="1:5" ht="19.7" customHeight="1">
      <c r="A293" s="283">
        <v>2030101</v>
      </c>
      <c r="B293" s="287" t="s">
        <v>505</v>
      </c>
      <c r="C293" s="286">
        <v>657</v>
      </c>
      <c r="D293" s="286">
        <v>657</v>
      </c>
      <c r="E293" s="285"/>
    </row>
    <row r="294" spans="1:5" ht="19.7" customHeight="1">
      <c r="A294" s="283">
        <v>20304</v>
      </c>
      <c r="B294" s="284" t="s">
        <v>506</v>
      </c>
      <c r="C294" s="286" t="s">
        <v>333</v>
      </c>
      <c r="D294" s="286" t="s">
        <v>334</v>
      </c>
      <c r="E294" s="285">
        <f t="shared" ref="E294" si="40">E295</f>
        <v>0</v>
      </c>
    </row>
    <row r="295" spans="1:5" ht="19.7" customHeight="1">
      <c r="A295" s="283">
        <v>2030401</v>
      </c>
      <c r="B295" s="287" t="s">
        <v>507</v>
      </c>
      <c r="C295" s="286" t="s">
        <v>333</v>
      </c>
      <c r="D295" s="286" t="s">
        <v>334</v>
      </c>
      <c r="E295" s="285"/>
    </row>
    <row r="296" spans="1:5" ht="19.7" customHeight="1">
      <c r="A296" s="283">
        <v>20305</v>
      </c>
      <c r="B296" s="284" t="s">
        <v>508</v>
      </c>
      <c r="C296" s="286" t="s">
        <v>333</v>
      </c>
      <c r="D296" s="286" t="s">
        <v>334</v>
      </c>
      <c r="E296" s="285">
        <f t="shared" ref="E296" si="41">E297</f>
        <v>0</v>
      </c>
    </row>
    <row r="297" spans="1:5" ht="19.7" customHeight="1">
      <c r="A297" s="283">
        <v>2030501</v>
      </c>
      <c r="B297" s="287" t="s">
        <v>509</v>
      </c>
      <c r="C297" s="286" t="s">
        <v>333</v>
      </c>
      <c r="D297" s="286" t="s">
        <v>334</v>
      </c>
      <c r="E297" s="285"/>
    </row>
    <row r="298" spans="1:5" ht="19.7" customHeight="1">
      <c r="A298" s="283">
        <v>20306</v>
      </c>
      <c r="B298" s="284" t="s">
        <v>510</v>
      </c>
      <c r="C298" s="286">
        <v>591</v>
      </c>
      <c r="D298" s="286">
        <v>591</v>
      </c>
      <c r="E298" s="285">
        <f t="shared" ref="E298" si="42">SUM(E299:E307)</f>
        <v>0</v>
      </c>
    </row>
    <row r="299" spans="1:5" ht="19.7" customHeight="1">
      <c r="A299" s="283">
        <v>2030601</v>
      </c>
      <c r="B299" s="287" t="s">
        <v>511</v>
      </c>
      <c r="C299" s="286">
        <v>13</v>
      </c>
      <c r="D299" s="286">
        <v>13</v>
      </c>
      <c r="E299" s="285"/>
    </row>
    <row r="300" spans="1:5" ht="19.7" customHeight="1">
      <c r="A300" s="283">
        <v>2030602</v>
      </c>
      <c r="B300" s="287" t="s">
        <v>512</v>
      </c>
      <c r="C300" s="286" t="s">
        <v>333</v>
      </c>
      <c r="D300" s="286" t="s">
        <v>334</v>
      </c>
      <c r="E300" s="285"/>
    </row>
    <row r="301" spans="1:5" ht="19.7" customHeight="1">
      <c r="A301" s="283">
        <v>2030603</v>
      </c>
      <c r="B301" s="287" t="s">
        <v>513</v>
      </c>
      <c r="C301" s="286">
        <v>577</v>
      </c>
      <c r="D301" s="286">
        <v>577</v>
      </c>
      <c r="E301" s="285"/>
    </row>
    <row r="302" spans="1:5" ht="19.7" customHeight="1">
      <c r="A302" s="283">
        <v>2030604</v>
      </c>
      <c r="B302" s="287" t="s">
        <v>514</v>
      </c>
      <c r="C302" s="286" t="s">
        <v>333</v>
      </c>
      <c r="D302" s="286" t="s">
        <v>334</v>
      </c>
      <c r="E302" s="285"/>
    </row>
    <row r="303" spans="1:5" ht="19.7" customHeight="1">
      <c r="A303" s="283">
        <v>2030605</v>
      </c>
      <c r="B303" s="287" t="s">
        <v>515</v>
      </c>
      <c r="C303" s="286" t="s">
        <v>333</v>
      </c>
      <c r="D303" s="286" t="s">
        <v>334</v>
      </c>
      <c r="E303" s="285"/>
    </row>
    <row r="304" spans="1:5" ht="19.7" customHeight="1">
      <c r="A304" s="283">
        <v>2030606</v>
      </c>
      <c r="B304" s="287" t="s">
        <v>516</v>
      </c>
      <c r="C304" s="286" t="s">
        <v>333</v>
      </c>
      <c r="D304" s="286" t="s">
        <v>334</v>
      </c>
      <c r="E304" s="285"/>
    </row>
    <row r="305" spans="1:5" ht="19.7" customHeight="1">
      <c r="A305" s="283">
        <v>2030607</v>
      </c>
      <c r="B305" s="287" t="s">
        <v>517</v>
      </c>
      <c r="C305" s="286" t="s">
        <v>333</v>
      </c>
      <c r="D305" s="286" t="s">
        <v>334</v>
      </c>
      <c r="E305" s="285"/>
    </row>
    <row r="306" spans="1:5" ht="19.7" customHeight="1">
      <c r="A306" s="283">
        <v>2030608</v>
      </c>
      <c r="B306" s="287" t="s">
        <v>518</v>
      </c>
      <c r="C306" s="286" t="s">
        <v>333</v>
      </c>
      <c r="D306" s="286" t="s">
        <v>334</v>
      </c>
      <c r="E306" s="285"/>
    </row>
    <row r="307" spans="1:5" ht="19.7" customHeight="1">
      <c r="A307" s="283">
        <v>2030699</v>
      </c>
      <c r="B307" s="287" t="s">
        <v>519</v>
      </c>
      <c r="C307" s="286" t="s">
        <v>333</v>
      </c>
      <c r="D307" s="286" t="s">
        <v>334</v>
      </c>
      <c r="E307" s="285"/>
    </row>
    <row r="308" spans="1:5" ht="19.7" customHeight="1">
      <c r="A308" s="283">
        <v>20399</v>
      </c>
      <c r="B308" s="284" t="s">
        <v>520</v>
      </c>
      <c r="C308" s="286" t="s">
        <v>333</v>
      </c>
      <c r="D308" s="286" t="s">
        <v>334</v>
      </c>
      <c r="E308" s="285">
        <f t="shared" ref="E308" si="43">E309</f>
        <v>0</v>
      </c>
    </row>
    <row r="309" spans="1:5" ht="19.7" customHeight="1">
      <c r="A309" s="283">
        <v>2039901</v>
      </c>
      <c r="B309" s="287" t="s">
        <v>521</v>
      </c>
      <c r="C309" s="286" t="s">
        <v>333</v>
      </c>
      <c r="D309" s="286" t="s">
        <v>334</v>
      </c>
      <c r="E309" s="285"/>
    </row>
    <row r="310" spans="1:5" ht="19.7" customHeight="1">
      <c r="A310" s="283">
        <v>204</v>
      </c>
      <c r="B310" s="284" t="s">
        <v>522</v>
      </c>
      <c r="C310" s="286">
        <v>48931</v>
      </c>
      <c r="D310" s="286">
        <v>45060</v>
      </c>
      <c r="E310" s="285">
        <f t="shared" ref="E310" si="44">SUM(E311,E314,E325,E332,E340,E349,E365,E375,E385,E393,E399)</f>
        <v>3871</v>
      </c>
    </row>
    <row r="311" spans="1:5" ht="19.7" customHeight="1">
      <c r="A311" s="283">
        <v>20401</v>
      </c>
      <c r="B311" s="284" t="s">
        <v>523</v>
      </c>
      <c r="C311" s="286">
        <v>499</v>
      </c>
      <c r="D311" s="286">
        <v>499</v>
      </c>
      <c r="E311" s="285">
        <f t="shared" ref="E311" si="45">SUM(E312:E313)</f>
        <v>0</v>
      </c>
    </row>
    <row r="312" spans="1:5" ht="19.7" customHeight="1">
      <c r="A312" s="283">
        <v>2040101</v>
      </c>
      <c r="B312" s="287" t="s">
        <v>524</v>
      </c>
      <c r="C312" s="286" t="s">
        <v>333</v>
      </c>
      <c r="D312" s="286" t="s">
        <v>334</v>
      </c>
      <c r="E312" s="285"/>
    </row>
    <row r="313" spans="1:5" ht="19.7" customHeight="1">
      <c r="A313" s="283">
        <v>2040199</v>
      </c>
      <c r="B313" s="287" t="s">
        <v>525</v>
      </c>
      <c r="C313" s="286">
        <v>499</v>
      </c>
      <c r="D313" s="286">
        <v>499</v>
      </c>
      <c r="E313" s="285"/>
    </row>
    <row r="314" spans="1:5" ht="19.7" customHeight="1">
      <c r="A314" s="283">
        <v>20402</v>
      </c>
      <c r="B314" s="284" t="s">
        <v>526</v>
      </c>
      <c r="C314" s="286">
        <v>41277</v>
      </c>
      <c r="D314" s="286">
        <v>38576</v>
      </c>
      <c r="E314" s="285">
        <f t="shared" ref="E314" si="46">SUM(E315:E324)</f>
        <v>2701</v>
      </c>
    </row>
    <row r="315" spans="1:5" ht="19.7" customHeight="1">
      <c r="A315" s="283">
        <v>2040201</v>
      </c>
      <c r="B315" s="287" t="s">
        <v>330</v>
      </c>
      <c r="C315" s="286">
        <v>25896</v>
      </c>
      <c r="D315" s="286">
        <v>25896</v>
      </c>
      <c r="E315" s="285"/>
    </row>
    <row r="316" spans="1:5" ht="19.7" customHeight="1">
      <c r="A316" s="283">
        <v>2040202</v>
      </c>
      <c r="B316" s="287" t="s">
        <v>331</v>
      </c>
      <c r="C316" s="286">
        <v>12540</v>
      </c>
      <c r="D316" s="286">
        <v>12452</v>
      </c>
      <c r="E316" s="285">
        <v>88</v>
      </c>
    </row>
    <row r="317" spans="1:5" ht="19.7" customHeight="1">
      <c r="A317" s="283">
        <v>2040203</v>
      </c>
      <c r="B317" s="287" t="s">
        <v>332</v>
      </c>
      <c r="C317" s="286">
        <v>60</v>
      </c>
      <c r="D317" s="286">
        <v>60</v>
      </c>
      <c r="E317" s="285"/>
    </row>
    <row r="318" spans="1:5" ht="19.7" customHeight="1">
      <c r="A318" s="283">
        <v>2040219</v>
      </c>
      <c r="B318" s="287" t="s">
        <v>374</v>
      </c>
      <c r="C318" s="286" t="s">
        <v>333</v>
      </c>
      <c r="D318" s="286" t="s">
        <v>334</v>
      </c>
      <c r="E318" s="285"/>
    </row>
    <row r="319" spans="1:5" ht="19.7" customHeight="1">
      <c r="A319" s="283">
        <v>2040220</v>
      </c>
      <c r="B319" s="287" t="s">
        <v>527</v>
      </c>
      <c r="C319" s="286">
        <v>2720</v>
      </c>
      <c r="D319" s="286">
        <v>107</v>
      </c>
      <c r="E319" s="285">
        <v>2613</v>
      </c>
    </row>
    <row r="320" spans="1:5" ht="19.7" customHeight="1">
      <c r="A320" s="283">
        <v>2040221</v>
      </c>
      <c r="B320" s="287" t="s">
        <v>528</v>
      </c>
      <c r="C320" s="286">
        <v>53</v>
      </c>
      <c r="D320" s="286">
        <v>53</v>
      </c>
      <c r="E320" s="285"/>
    </row>
    <row r="321" spans="1:5" ht="19.7" customHeight="1">
      <c r="A321" s="283">
        <v>2040222</v>
      </c>
      <c r="B321" s="287" t="s">
        <v>529</v>
      </c>
      <c r="C321" s="286" t="s">
        <v>333</v>
      </c>
      <c r="D321" s="286" t="s">
        <v>334</v>
      </c>
      <c r="E321" s="285"/>
    </row>
    <row r="322" spans="1:5" ht="19.7" customHeight="1">
      <c r="A322" s="283">
        <v>2040223</v>
      </c>
      <c r="B322" s="287" t="s">
        <v>530</v>
      </c>
      <c r="C322" s="286" t="s">
        <v>333</v>
      </c>
      <c r="D322" s="286" t="s">
        <v>334</v>
      </c>
      <c r="E322" s="285"/>
    </row>
    <row r="323" spans="1:5" ht="19.7" customHeight="1">
      <c r="A323" s="283">
        <v>2040250</v>
      </c>
      <c r="B323" s="287" t="s">
        <v>341</v>
      </c>
      <c r="C323" s="286" t="s">
        <v>333</v>
      </c>
      <c r="D323" s="286" t="s">
        <v>334</v>
      </c>
      <c r="E323" s="285"/>
    </row>
    <row r="324" spans="1:5" ht="19.7" customHeight="1">
      <c r="A324" s="283">
        <v>2040299</v>
      </c>
      <c r="B324" s="287" t="s">
        <v>531</v>
      </c>
      <c r="C324" s="286">
        <v>9</v>
      </c>
      <c r="D324" s="286">
        <v>9</v>
      </c>
      <c r="E324" s="285"/>
    </row>
    <row r="325" spans="1:5" ht="19.7" customHeight="1">
      <c r="A325" s="283">
        <v>20403</v>
      </c>
      <c r="B325" s="284" t="s">
        <v>532</v>
      </c>
      <c r="C325" s="286">
        <v>253</v>
      </c>
      <c r="D325" s="286">
        <v>253</v>
      </c>
      <c r="E325" s="285">
        <f t="shared" ref="E325" si="47">SUM(E326:E331)</f>
        <v>0</v>
      </c>
    </row>
    <row r="326" spans="1:5" ht="19.7" customHeight="1">
      <c r="A326" s="283">
        <v>2040301</v>
      </c>
      <c r="B326" s="287" t="s">
        <v>330</v>
      </c>
      <c r="C326" s="286" t="s">
        <v>333</v>
      </c>
      <c r="D326" s="286" t="s">
        <v>334</v>
      </c>
      <c r="E326" s="285"/>
    </row>
    <row r="327" spans="1:5" ht="19.7" customHeight="1">
      <c r="A327" s="283">
        <v>2040302</v>
      </c>
      <c r="B327" s="287" t="s">
        <v>331</v>
      </c>
      <c r="C327" s="286">
        <v>157</v>
      </c>
      <c r="D327" s="286">
        <v>157</v>
      </c>
      <c r="E327" s="285"/>
    </row>
    <row r="328" spans="1:5" ht="19.7" customHeight="1">
      <c r="A328" s="283">
        <v>2040303</v>
      </c>
      <c r="B328" s="287" t="s">
        <v>332</v>
      </c>
      <c r="C328" s="286" t="s">
        <v>333</v>
      </c>
      <c r="D328" s="286" t="s">
        <v>334</v>
      </c>
      <c r="E328" s="285"/>
    </row>
    <row r="329" spans="1:5" ht="19.7" customHeight="1">
      <c r="A329" s="283">
        <v>2040304</v>
      </c>
      <c r="B329" s="287" t="s">
        <v>533</v>
      </c>
      <c r="C329" s="286">
        <v>44</v>
      </c>
      <c r="D329" s="286">
        <v>44</v>
      </c>
      <c r="E329" s="285"/>
    </row>
    <row r="330" spans="1:5" ht="19.7" customHeight="1">
      <c r="A330" s="283">
        <v>2040350</v>
      </c>
      <c r="B330" s="287" t="s">
        <v>341</v>
      </c>
      <c r="C330" s="286">
        <v>22</v>
      </c>
      <c r="D330" s="286">
        <v>22</v>
      </c>
      <c r="E330" s="285"/>
    </row>
    <row r="331" spans="1:5" ht="19.7" customHeight="1">
      <c r="A331" s="283">
        <v>2040399</v>
      </c>
      <c r="B331" s="287" t="s">
        <v>534</v>
      </c>
      <c r="C331" s="286">
        <v>31</v>
      </c>
      <c r="D331" s="286">
        <v>31</v>
      </c>
      <c r="E331" s="285"/>
    </row>
    <row r="332" spans="1:5" ht="19.7" customHeight="1">
      <c r="A332" s="283">
        <v>20404</v>
      </c>
      <c r="B332" s="284" t="s">
        <v>535</v>
      </c>
      <c r="C332" s="286">
        <v>261</v>
      </c>
      <c r="D332" s="286">
        <v>261</v>
      </c>
      <c r="E332" s="285">
        <f t="shared" ref="E332" si="48">SUM(E333:E339)</f>
        <v>0</v>
      </c>
    </row>
    <row r="333" spans="1:5" ht="19.7" customHeight="1">
      <c r="A333" s="283">
        <v>2040401</v>
      </c>
      <c r="B333" s="287" t="s">
        <v>330</v>
      </c>
      <c r="C333" s="286">
        <v>249</v>
      </c>
      <c r="D333" s="286">
        <v>249</v>
      </c>
      <c r="E333" s="285"/>
    </row>
    <row r="334" spans="1:5" ht="19.7" customHeight="1">
      <c r="A334" s="283">
        <v>2040402</v>
      </c>
      <c r="B334" s="287" t="s">
        <v>331</v>
      </c>
      <c r="C334" s="286">
        <v>11</v>
      </c>
      <c r="D334" s="286">
        <v>11</v>
      </c>
      <c r="E334" s="285"/>
    </row>
    <row r="335" spans="1:5" ht="19.7" customHeight="1">
      <c r="A335" s="283">
        <v>2040403</v>
      </c>
      <c r="B335" s="287" t="s">
        <v>332</v>
      </c>
      <c r="C335" s="286" t="s">
        <v>333</v>
      </c>
      <c r="D335" s="286" t="s">
        <v>334</v>
      </c>
      <c r="E335" s="285"/>
    </row>
    <row r="336" spans="1:5" ht="19.7" customHeight="1">
      <c r="A336" s="283">
        <v>2040409</v>
      </c>
      <c r="B336" s="287" t="s">
        <v>536</v>
      </c>
      <c r="C336" s="286" t="s">
        <v>333</v>
      </c>
      <c r="D336" s="286" t="s">
        <v>334</v>
      </c>
      <c r="E336" s="285"/>
    </row>
    <row r="337" spans="1:5" ht="19.7" customHeight="1">
      <c r="A337" s="283">
        <v>2040410</v>
      </c>
      <c r="B337" s="287" t="s">
        <v>537</v>
      </c>
      <c r="C337" s="286" t="s">
        <v>333</v>
      </c>
      <c r="D337" s="286" t="s">
        <v>334</v>
      </c>
      <c r="E337" s="285"/>
    </row>
    <row r="338" spans="1:5" ht="19.7" customHeight="1">
      <c r="A338" s="283">
        <v>2040450</v>
      </c>
      <c r="B338" s="287" t="s">
        <v>341</v>
      </c>
      <c r="C338" s="286" t="s">
        <v>333</v>
      </c>
      <c r="D338" s="286" t="s">
        <v>334</v>
      </c>
      <c r="E338" s="285"/>
    </row>
    <row r="339" spans="1:5" ht="19.7" customHeight="1">
      <c r="A339" s="283">
        <v>2040499</v>
      </c>
      <c r="B339" s="287" t="s">
        <v>538</v>
      </c>
      <c r="C339" s="286" t="s">
        <v>333</v>
      </c>
      <c r="D339" s="286" t="s">
        <v>334</v>
      </c>
      <c r="E339" s="285"/>
    </row>
    <row r="340" spans="1:5" ht="19.7" customHeight="1">
      <c r="A340" s="283">
        <v>20405</v>
      </c>
      <c r="B340" s="284" t="s">
        <v>539</v>
      </c>
      <c r="C340" s="286">
        <v>408</v>
      </c>
      <c r="D340" s="286">
        <v>408</v>
      </c>
      <c r="E340" s="285">
        <f t="shared" ref="E340" si="49">SUM(E341:E348)</f>
        <v>0</v>
      </c>
    </row>
    <row r="341" spans="1:5" ht="19.7" customHeight="1">
      <c r="A341" s="283">
        <v>2040501</v>
      </c>
      <c r="B341" s="287" t="s">
        <v>330</v>
      </c>
      <c r="C341" s="286">
        <v>397</v>
      </c>
      <c r="D341" s="286">
        <v>397</v>
      </c>
      <c r="E341" s="285"/>
    </row>
    <row r="342" spans="1:5" ht="19.7" customHeight="1">
      <c r="A342" s="283">
        <v>2040502</v>
      </c>
      <c r="B342" s="287" t="s">
        <v>331</v>
      </c>
      <c r="C342" s="286">
        <v>11</v>
      </c>
      <c r="D342" s="286">
        <v>11</v>
      </c>
      <c r="E342" s="285"/>
    </row>
    <row r="343" spans="1:5" ht="19.7" customHeight="1">
      <c r="A343" s="283">
        <v>2040503</v>
      </c>
      <c r="B343" s="287" t="s">
        <v>332</v>
      </c>
      <c r="C343" s="286" t="s">
        <v>333</v>
      </c>
      <c r="D343" s="286" t="s">
        <v>334</v>
      </c>
      <c r="E343" s="285"/>
    </row>
    <row r="344" spans="1:5" ht="19.7" customHeight="1">
      <c r="A344" s="283">
        <v>2040504</v>
      </c>
      <c r="B344" s="287" t="s">
        <v>540</v>
      </c>
      <c r="C344" s="286" t="s">
        <v>333</v>
      </c>
      <c r="D344" s="286" t="s">
        <v>334</v>
      </c>
      <c r="E344" s="285"/>
    </row>
    <row r="345" spans="1:5" ht="19.7" customHeight="1">
      <c r="A345" s="283">
        <v>2040505</v>
      </c>
      <c r="B345" s="287" t="s">
        <v>541</v>
      </c>
      <c r="C345" s="286" t="s">
        <v>333</v>
      </c>
      <c r="D345" s="286" t="s">
        <v>334</v>
      </c>
      <c r="E345" s="285"/>
    </row>
    <row r="346" spans="1:5" ht="19.7" customHeight="1">
      <c r="A346" s="283">
        <v>2040506</v>
      </c>
      <c r="B346" s="287" t="s">
        <v>542</v>
      </c>
      <c r="C346" s="286" t="s">
        <v>333</v>
      </c>
      <c r="D346" s="286" t="s">
        <v>334</v>
      </c>
      <c r="E346" s="285"/>
    </row>
    <row r="347" spans="1:5" ht="19.7" customHeight="1">
      <c r="A347" s="283">
        <v>2040550</v>
      </c>
      <c r="B347" s="287" t="s">
        <v>341</v>
      </c>
      <c r="C347" s="286" t="s">
        <v>333</v>
      </c>
      <c r="D347" s="286" t="s">
        <v>334</v>
      </c>
      <c r="E347" s="285"/>
    </row>
    <row r="348" spans="1:5" ht="19.7" customHeight="1">
      <c r="A348" s="283">
        <v>2040599</v>
      </c>
      <c r="B348" s="287" t="s">
        <v>543</v>
      </c>
      <c r="C348" s="286" t="s">
        <v>333</v>
      </c>
      <c r="D348" s="286" t="s">
        <v>334</v>
      </c>
      <c r="E348" s="285"/>
    </row>
    <row r="349" spans="1:5" ht="19.7" customHeight="1">
      <c r="A349" s="283">
        <v>20406</v>
      </c>
      <c r="B349" s="284" t="s">
        <v>544</v>
      </c>
      <c r="C349" s="286">
        <v>1496</v>
      </c>
      <c r="D349" s="286">
        <v>1455</v>
      </c>
      <c r="E349" s="285">
        <f t="shared" ref="E349" si="50">SUM(E350:E364)</f>
        <v>41</v>
      </c>
    </row>
    <row r="350" spans="1:5" ht="19.7" customHeight="1">
      <c r="A350" s="283">
        <v>2040601</v>
      </c>
      <c r="B350" s="287" t="s">
        <v>330</v>
      </c>
      <c r="C350" s="286">
        <v>843</v>
      </c>
      <c r="D350" s="286">
        <v>843</v>
      </c>
      <c r="E350" s="285"/>
    </row>
    <row r="351" spans="1:5" ht="19.7" customHeight="1">
      <c r="A351" s="283">
        <v>2040602</v>
      </c>
      <c r="B351" s="287" t="s">
        <v>331</v>
      </c>
      <c r="C351" s="286">
        <v>383</v>
      </c>
      <c r="D351" s="286">
        <v>342</v>
      </c>
      <c r="E351" s="285">
        <v>41</v>
      </c>
    </row>
    <row r="352" spans="1:5" ht="19.7" customHeight="1">
      <c r="A352" s="283">
        <v>2040603</v>
      </c>
      <c r="B352" s="287" t="s">
        <v>332</v>
      </c>
      <c r="C352" s="286" t="s">
        <v>333</v>
      </c>
      <c r="D352" s="286" t="s">
        <v>334</v>
      </c>
      <c r="E352" s="285"/>
    </row>
    <row r="353" spans="1:5" ht="19.7" customHeight="1">
      <c r="A353" s="283">
        <v>2040604</v>
      </c>
      <c r="B353" s="287" t="s">
        <v>545</v>
      </c>
      <c r="C353" s="286" t="s">
        <v>333</v>
      </c>
      <c r="D353" s="286" t="s">
        <v>334</v>
      </c>
      <c r="E353" s="285"/>
    </row>
    <row r="354" spans="1:5" ht="19.7" customHeight="1">
      <c r="A354" s="283">
        <v>2040605</v>
      </c>
      <c r="B354" s="287" t="s">
        <v>546</v>
      </c>
      <c r="C354" s="286">
        <v>46</v>
      </c>
      <c r="D354" s="286">
        <v>46</v>
      </c>
      <c r="E354" s="285"/>
    </row>
    <row r="355" spans="1:5" ht="19.7" customHeight="1">
      <c r="A355" s="283">
        <v>2040606</v>
      </c>
      <c r="B355" s="287" t="s">
        <v>547</v>
      </c>
      <c r="C355" s="286" t="s">
        <v>333</v>
      </c>
      <c r="D355" s="286" t="s">
        <v>334</v>
      </c>
      <c r="E355" s="285"/>
    </row>
    <row r="356" spans="1:5" ht="19.7" customHeight="1">
      <c r="A356" s="283">
        <v>2040607</v>
      </c>
      <c r="B356" s="287" t="s">
        <v>548</v>
      </c>
      <c r="C356" s="286">
        <v>33</v>
      </c>
      <c r="D356" s="286">
        <v>33</v>
      </c>
      <c r="E356" s="285"/>
    </row>
    <row r="357" spans="1:5" ht="19.7" customHeight="1">
      <c r="A357" s="283">
        <v>2040608</v>
      </c>
      <c r="B357" s="287" t="s">
        <v>549</v>
      </c>
      <c r="C357" s="286" t="s">
        <v>333</v>
      </c>
      <c r="D357" s="286" t="s">
        <v>334</v>
      </c>
      <c r="E357" s="285"/>
    </row>
    <row r="358" spans="1:5" ht="19.7" customHeight="1">
      <c r="A358" s="283">
        <v>2040609</v>
      </c>
      <c r="B358" s="287" t="s">
        <v>550</v>
      </c>
      <c r="C358" s="286" t="s">
        <v>333</v>
      </c>
      <c r="D358" s="286" t="s">
        <v>334</v>
      </c>
      <c r="E358" s="285"/>
    </row>
    <row r="359" spans="1:5" ht="19.7" customHeight="1">
      <c r="A359" s="283">
        <v>2040610</v>
      </c>
      <c r="B359" s="287" t="s">
        <v>551</v>
      </c>
      <c r="C359" s="286">
        <v>9</v>
      </c>
      <c r="D359" s="286">
        <v>9</v>
      </c>
      <c r="E359" s="285"/>
    </row>
    <row r="360" spans="1:5" ht="19.7" customHeight="1">
      <c r="A360" s="283">
        <v>2040611</v>
      </c>
      <c r="B360" s="287" t="s">
        <v>552</v>
      </c>
      <c r="C360" s="286">
        <v>2</v>
      </c>
      <c r="D360" s="286">
        <v>2</v>
      </c>
      <c r="E360" s="285"/>
    </row>
    <row r="361" spans="1:5" ht="19.7" customHeight="1">
      <c r="A361" s="283">
        <v>2040612</v>
      </c>
      <c r="B361" s="287" t="s">
        <v>553</v>
      </c>
      <c r="C361" s="286">
        <v>180</v>
      </c>
      <c r="D361" s="286">
        <v>180</v>
      </c>
      <c r="E361" s="285"/>
    </row>
    <row r="362" spans="1:5" ht="19.7" customHeight="1">
      <c r="A362" s="283">
        <v>2040613</v>
      </c>
      <c r="B362" s="287" t="s">
        <v>374</v>
      </c>
      <c r="C362" s="286" t="s">
        <v>333</v>
      </c>
      <c r="D362" s="286" t="s">
        <v>334</v>
      </c>
      <c r="E362" s="285"/>
    </row>
    <row r="363" spans="1:5" ht="19.7" customHeight="1">
      <c r="A363" s="283">
        <v>2040650</v>
      </c>
      <c r="B363" s="287" t="s">
        <v>341</v>
      </c>
      <c r="C363" s="286" t="s">
        <v>333</v>
      </c>
      <c r="D363" s="286" t="s">
        <v>334</v>
      </c>
      <c r="E363" s="285"/>
    </row>
    <row r="364" spans="1:5" ht="19.7" customHeight="1">
      <c r="A364" s="283">
        <v>2040699</v>
      </c>
      <c r="B364" s="287" t="s">
        <v>554</v>
      </c>
      <c r="C364" s="286" t="s">
        <v>333</v>
      </c>
      <c r="D364" s="286" t="s">
        <v>334</v>
      </c>
      <c r="E364" s="285"/>
    </row>
    <row r="365" spans="1:5" ht="19.7" customHeight="1">
      <c r="A365" s="283">
        <v>20407</v>
      </c>
      <c r="B365" s="284" t="s">
        <v>555</v>
      </c>
      <c r="C365" s="286">
        <v>0</v>
      </c>
      <c r="D365" s="286">
        <v>0</v>
      </c>
      <c r="E365" s="285">
        <f t="shared" ref="E365" si="51">SUM(E366:E374)</f>
        <v>0</v>
      </c>
    </row>
    <row r="366" spans="1:5" ht="19.7" customHeight="1">
      <c r="A366" s="283">
        <v>2040701</v>
      </c>
      <c r="B366" s="287" t="s">
        <v>330</v>
      </c>
      <c r="C366" s="286" t="s">
        <v>333</v>
      </c>
      <c r="D366" s="286" t="s">
        <v>334</v>
      </c>
      <c r="E366" s="285"/>
    </row>
    <row r="367" spans="1:5" ht="19.7" customHeight="1">
      <c r="A367" s="283">
        <v>2040702</v>
      </c>
      <c r="B367" s="287" t="s">
        <v>331</v>
      </c>
      <c r="C367" s="286" t="s">
        <v>333</v>
      </c>
      <c r="D367" s="286" t="s">
        <v>334</v>
      </c>
      <c r="E367" s="285"/>
    </row>
    <row r="368" spans="1:5" ht="19.7" customHeight="1">
      <c r="A368" s="283">
        <v>2040703</v>
      </c>
      <c r="B368" s="287" t="s">
        <v>332</v>
      </c>
      <c r="C368" s="286" t="s">
        <v>333</v>
      </c>
      <c r="D368" s="286" t="s">
        <v>334</v>
      </c>
      <c r="E368" s="285"/>
    </row>
    <row r="369" spans="1:5" ht="19.7" customHeight="1">
      <c r="A369" s="283">
        <v>2040704</v>
      </c>
      <c r="B369" s="287" t="s">
        <v>556</v>
      </c>
      <c r="C369" s="286" t="s">
        <v>333</v>
      </c>
      <c r="D369" s="286" t="s">
        <v>334</v>
      </c>
      <c r="E369" s="285"/>
    </row>
    <row r="370" spans="1:5" ht="19.7" customHeight="1">
      <c r="A370" s="283">
        <v>2040705</v>
      </c>
      <c r="B370" s="287" t="s">
        <v>557</v>
      </c>
      <c r="C370" s="286" t="s">
        <v>333</v>
      </c>
      <c r="D370" s="286" t="s">
        <v>334</v>
      </c>
      <c r="E370" s="285"/>
    </row>
    <row r="371" spans="1:5" ht="19.7" customHeight="1">
      <c r="A371" s="283">
        <v>2040706</v>
      </c>
      <c r="B371" s="287" t="s">
        <v>558</v>
      </c>
      <c r="C371" s="286" t="s">
        <v>333</v>
      </c>
      <c r="D371" s="286" t="s">
        <v>334</v>
      </c>
      <c r="E371" s="285"/>
    </row>
    <row r="372" spans="1:5" ht="19.7" customHeight="1">
      <c r="A372" s="283">
        <v>2040707</v>
      </c>
      <c r="B372" s="287" t="s">
        <v>374</v>
      </c>
      <c r="C372" s="286" t="s">
        <v>333</v>
      </c>
      <c r="D372" s="286" t="s">
        <v>334</v>
      </c>
      <c r="E372" s="285"/>
    </row>
    <row r="373" spans="1:5" ht="19.7" customHeight="1">
      <c r="A373" s="283">
        <v>2040750</v>
      </c>
      <c r="B373" s="287" t="s">
        <v>341</v>
      </c>
      <c r="C373" s="286" t="s">
        <v>333</v>
      </c>
      <c r="D373" s="286" t="s">
        <v>334</v>
      </c>
      <c r="E373" s="285"/>
    </row>
    <row r="374" spans="1:5" ht="19.7" customHeight="1">
      <c r="A374" s="283">
        <v>2040799</v>
      </c>
      <c r="B374" s="287" t="s">
        <v>559</v>
      </c>
      <c r="C374" s="286" t="s">
        <v>333</v>
      </c>
      <c r="D374" s="286" t="s">
        <v>334</v>
      </c>
      <c r="E374" s="285"/>
    </row>
    <row r="375" spans="1:5" ht="19.7" customHeight="1">
      <c r="A375" s="283">
        <v>20408</v>
      </c>
      <c r="B375" s="284" t="s">
        <v>560</v>
      </c>
      <c r="C375" s="286">
        <v>4378</v>
      </c>
      <c r="D375" s="286">
        <v>3249</v>
      </c>
      <c r="E375" s="285">
        <f t="shared" ref="E375" si="52">SUM(E376:E384)</f>
        <v>1129</v>
      </c>
    </row>
    <row r="376" spans="1:5" ht="19.7" customHeight="1">
      <c r="A376" s="283">
        <v>2040801</v>
      </c>
      <c r="B376" s="287" t="s">
        <v>330</v>
      </c>
      <c r="C376" s="286">
        <v>1058</v>
      </c>
      <c r="D376" s="286">
        <v>1058</v>
      </c>
      <c r="E376" s="285"/>
    </row>
    <row r="377" spans="1:5" ht="19.7" customHeight="1">
      <c r="A377" s="283">
        <v>2040802</v>
      </c>
      <c r="B377" s="287" t="s">
        <v>331</v>
      </c>
      <c r="C377" s="286">
        <v>15</v>
      </c>
      <c r="D377" s="286">
        <v>15</v>
      </c>
      <c r="E377" s="285"/>
    </row>
    <row r="378" spans="1:5" ht="19.7" customHeight="1">
      <c r="A378" s="283">
        <v>2040803</v>
      </c>
      <c r="B378" s="287" t="s">
        <v>332</v>
      </c>
      <c r="C378" s="286" t="s">
        <v>333</v>
      </c>
      <c r="D378" s="286" t="s">
        <v>334</v>
      </c>
      <c r="E378" s="285"/>
    </row>
    <row r="379" spans="1:5" ht="19.7" customHeight="1">
      <c r="A379" s="283">
        <v>2040804</v>
      </c>
      <c r="B379" s="287" t="s">
        <v>561</v>
      </c>
      <c r="C379" s="286">
        <v>180</v>
      </c>
      <c r="D379" s="286">
        <v>180</v>
      </c>
      <c r="E379" s="285"/>
    </row>
    <row r="380" spans="1:5" ht="19.7" customHeight="1">
      <c r="A380" s="283">
        <v>2040805</v>
      </c>
      <c r="B380" s="287" t="s">
        <v>562</v>
      </c>
      <c r="C380" s="286">
        <v>2701</v>
      </c>
      <c r="D380" s="286">
        <v>1657</v>
      </c>
      <c r="E380" s="285">
        <v>1044</v>
      </c>
    </row>
    <row r="381" spans="1:5" ht="19.7" customHeight="1">
      <c r="A381" s="283">
        <v>2040806</v>
      </c>
      <c r="B381" s="287" t="s">
        <v>563</v>
      </c>
      <c r="C381" s="286">
        <v>141</v>
      </c>
      <c r="D381" s="286">
        <v>56</v>
      </c>
      <c r="E381" s="285">
        <v>85</v>
      </c>
    </row>
    <row r="382" spans="1:5" ht="19.7" customHeight="1">
      <c r="A382" s="283">
        <v>2040807</v>
      </c>
      <c r="B382" s="287" t="s">
        <v>374</v>
      </c>
      <c r="C382" s="286" t="s">
        <v>333</v>
      </c>
      <c r="D382" s="286" t="s">
        <v>334</v>
      </c>
      <c r="E382" s="285"/>
    </row>
    <row r="383" spans="1:5" ht="19.7" customHeight="1">
      <c r="A383" s="283">
        <v>2040850</v>
      </c>
      <c r="B383" s="287" t="s">
        <v>341</v>
      </c>
      <c r="C383" s="286" t="s">
        <v>333</v>
      </c>
      <c r="D383" s="286" t="s">
        <v>334</v>
      </c>
      <c r="E383" s="285"/>
    </row>
    <row r="384" spans="1:5" ht="19.7" customHeight="1">
      <c r="A384" s="283">
        <v>2040899</v>
      </c>
      <c r="B384" s="287" t="s">
        <v>564</v>
      </c>
      <c r="C384" s="286">
        <v>283</v>
      </c>
      <c r="D384" s="286">
        <v>283</v>
      </c>
      <c r="E384" s="285"/>
    </row>
    <row r="385" spans="1:5" ht="19.7" customHeight="1">
      <c r="A385" s="283">
        <v>20409</v>
      </c>
      <c r="B385" s="284" t="s">
        <v>565</v>
      </c>
      <c r="C385" s="286">
        <v>266</v>
      </c>
      <c r="D385" s="286">
        <v>266</v>
      </c>
      <c r="E385" s="285">
        <f t="shared" ref="E385" si="53">SUM(E386:E392)</f>
        <v>0</v>
      </c>
    </row>
    <row r="386" spans="1:5" ht="19.7" customHeight="1">
      <c r="A386" s="283">
        <v>2040901</v>
      </c>
      <c r="B386" s="287" t="s">
        <v>330</v>
      </c>
      <c r="C386" s="286">
        <v>16</v>
      </c>
      <c r="D386" s="286">
        <v>16</v>
      </c>
      <c r="E386" s="285"/>
    </row>
    <row r="387" spans="1:5" ht="19.7" customHeight="1">
      <c r="A387" s="283">
        <v>2040902</v>
      </c>
      <c r="B387" s="287" t="s">
        <v>331</v>
      </c>
      <c r="C387" s="286">
        <v>250</v>
      </c>
      <c r="D387" s="286">
        <v>250</v>
      </c>
      <c r="E387" s="285"/>
    </row>
    <row r="388" spans="1:5" ht="19.7" customHeight="1">
      <c r="A388" s="283">
        <v>2040903</v>
      </c>
      <c r="B388" s="287" t="s">
        <v>332</v>
      </c>
      <c r="C388" s="286" t="s">
        <v>333</v>
      </c>
      <c r="D388" s="286" t="s">
        <v>334</v>
      </c>
      <c r="E388" s="285"/>
    </row>
    <row r="389" spans="1:5" ht="19.7" customHeight="1">
      <c r="A389" s="283">
        <v>2040904</v>
      </c>
      <c r="B389" s="287" t="s">
        <v>566</v>
      </c>
      <c r="C389" s="286" t="s">
        <v>333</v>
      </c>
      <c r="D389" s="286" t="s">
        <v>334</v>
      </c>
      <c r="E389" s="285"/>
    </row>
    <row r="390" spans="1:5" ht="19.7" customHeight="1">
      <c r="A390" s="283">
        <v>2040905</v>
      </c>
      <c r="B390" s="287" t="s">
        <v>567</v>
      </c>
      <c r="C390" s="286" t="s">
        <v>333</v>
      </c>
      <c r="D390" s="286" t="s">
        <v>334</v>
      </c>
      <c r="E390" s="285"/>
    </row>
    <row r="391" spans="1:5" ht="19.7" customHeight="1">
      <c r="A391" s="283">
        <v>2040950</v>
      </c>
      <c r="B391" s="287" t="s">
        <v>341</v>
      </c>
      <c r="C391" s="286" t="s">
        <v>333</v>
      </c>
      <c r="D391" s="286" t="s">
        <v>334</v>
      </c>
      <c r="E391" s="285"/>
    </row>
    <row r="392" spans="1:5" ht="19.7" customHeight="1">
      <c r="A392" s="283">
        <v>2040999</v>
      </c>
      <c r="B392" s="287" t="s">
        <v>568</v>
      </c>
      <c r="C392" s="286" t="s">
        <v>333</v>
      </c>
      <c r="D392" s="286" t="s">
        <v>334</v>
      </c>
      <c r="E392" s="285"/>
    </row>
    <row r="393" spans="1:5" ht="19.7" customHeight="1">
      <c r="A393" s="283">
        <v>20410</v>
      </c>
      <c r="B393" s="284" t="s">
        <v>569</v>
      </c>
      <c r="C393" s="286">
        <v>0</v>
      </c>
      <c r="D393" s="286">
        <v>0</v>
      </c>
      <c r="E393" s="285">
        <f t="shared" ref="E393" si="54">SUM(E394:E398)</f>
        <v>0</v>
      </c>
    </row>
    <row r="394" spans="1:5" ht="19.7" customHeight="1">
      <c r="A394" s="283">
        <v>2041001</v>
      </c>
      <c r="B394" s="287" t="s">
        <v>330</v>
      </c>
      <c r="C394" s="286" t="s">
        <v>333</v>
      </c>
      <c r="D394" s="286" t="s">
        <v>334</v>
      </c>
      <c r="E394" s="285"/>
    </row>
    <row r="395" spans="1:5" ht="19.7" customHeight="1">
      <c r="A395" s="283">
        <v>2041002</v>
      </c>
      <c r="B395" s="287" t="s">
        <v>331</v>
      </c>
      <c r="C395" s="286" t="s">
        <v>333</v>
      </c>
      <c r="D395" s="286" t="s">
        <v>334</v>
      </c>
      <c r="E395" s="285"/>
    </row>
    <row r="396" spans="1:5" ht="19.7" customHeight="1">
      <c r="A396" s="283">
        <v>2041006</v>
      </c>
      <c r="B396" s="287" t="s">
        <v>374</v>
      </c>
      <c r="C396" s="286" t="s">
        <v>333</v>
      </c>
      <c r="D396" s="286" t="s">
        <v>334</v>
      </c>
      <c r="E396" s="285"/>
    </row>
    <row r="397" spans="1:5" ht="19.7" customHeight="1">
      <c r="A397" s="283">
        <v>2041007</v>
      </c>
      <c r="B397" s="287" t="s">
        <v>570</v>
      </c>
      <c r="C397" s="286" t="s">
        <v>333</v>
      </c>
      <c r="D397" s="286" t="s">
        <v>334</v>
      </c>
      <c r="E397" s="285"/>
    </row>
    <row r="398" spans="1:5" ht="19.7" customHeight="1">
      <c r="A398" s="283">
        <v>2041099</v>
      </c>
      <c r="B398" s="287" t="s">
        <v>571</v>
      </c>
      <c r="C398" s="286" t="s">
        <v>333</v>
      </c>
      <c r="D398" s="286" t="s">
        <v>334</v>
      </c>
      <c r="E398" s="285"/>
    </row>
    <row r="399" spans="1:5" ht="19.7" customHeight="1">
      <c r="A399" s="283">
        <v>20499</v>
      </c>
      <c r="B399" s="284" t="s">
        <v>572</v>
      </c>
      <c r="C399" s="286">
        <v>92</v>
      </c>
      <c r="D399" s="286">
        <v>92</v>
      </c>
      <c r="E399" s="285">
        <f t="shared" ref="E399" si="55">E400</f>
        <v>0</v>
      </c>
    </row>
    <row r="400" spans="1:5" ht="19.7" customHeight="1">
      <c r="A400" s="283">
        <v>2049901</v>
      </c>
      <c r="B400" s="287" t="s">
        <v>573</v>
      </c>
      <c r="C400" s="286">
        <v>92</v>
      </c>
      <c r="D400" s="286">
        <v>92</v>
      </c>
      <c r="E400" s="285"/>
    </row>
    <row r="401" spans="1:5" ht="19.7" customHeight="1">
      <c r="A401" s="283">
        <v>205</v>
      </c>
      <c r="B401" s="284" t="s">
        <v>574</v>
      </c>
      <c r="C401" s="286">
        <v>36235</v>
      </c>
      <c r="D401" s="286">
        <v>29185</v>
      </c>
      <c r="E401" s="285">
        <f t="shared" ref="E401" si="56">SUM(E402,E407,E416,E422,E428,E432,E436,E440,E446,E453)</f>
        <v>7050</v>
      </c>
    </row>
    <row r="402" spans="1:5" ht="19.7" customHeight="1">
      <c r="A402" s="283">
        <v>20501</v>
      </c>
      <c r="B402" s="284" t="s">
        <v>575</v>
      </c>
      <c r="C402" s="286">
        <v>2350</v>
      </c>
      <c r="D402" s="286">
        <v>2350</v>
      </c>
      <c r="E402" s="285">
        <f t="shared" ref="E402" si="57">SUM(E403:E406)</f>
        <v>0</v>
      </c>
    </row>
    <row r="403" spans="1:5" ht="19.7" customHeight="1">
      <c r="A403" s="283">
        <v>2050101</v>
      </c>
      <c r="B403" s="287" t="s">
        <v>330</v>
      </c>
      <c r="C403" s="286">
        <v>904</v>
      </c>
      <c r="D403" s="286">
        <v>904</v>
      </c>
      <c r="E403" s="285"/>
    </row>
    <row r="404" spans="1:5" ht="19.7" customHeight="1">
      <c r="A404" s="283">
        <v>2050102</v>
      </c>
      <c r="B404" s="287" t="s">
        <v>331</v>
      </c>
      <c r="C404" s="286">
        <v>203</v>
      </c>
      <c r="D404" s="286">
        <v>203</v>
      </c>
      <c r="E404" s="285"/>
    </row>
    <row r="405" spans="1:5" ht="19.7" customHeight="1">
      <c r="A405" s="283">
        <v>2050103</v>
      </c>
      <c r="B405" s="287" t="s">
        <v>332</v>
      </c>
      <c r="C405" s="286" t="s">
        <v>333</v>
      </c>
      <c r="D405" s="286" t="s">
        <v>334</v>
      </c>
      <c r="E405" s="285"/>
    </row>
    <row r="406" spans="1:5" ht="19.7" customHeight="1">
      <c r="A406" s="283">
        <v>2050199</v>
      </c>
      <c r="B406" s="287" t="s">
        <v>576</v>
      </c>
      <c r="C406" s="286">
        <v>1243</v>
      </c>
      <c r="D406" s="286">
        <v>1243</v>
      </c>
      <c r="E406" s="285"/>
    </row>
    <row r="407" spans="1:5" ht="19.7" customHeight="1">
      <c r="A407" s="283">
        <v>20502</v>
      </c>
      <c r="B407" s="284" t="s">
        <v>577</v>
      </c>
      <c r="C407" s="286">
        <v>10936</v>
      </c>
      <c r="D407" s="286">
        <v>9032</v>
      </c>
      <c r="E407" s="285">
        <f t="shared" ref="E407" si="58">SUM(E408:E415)</f>
        <v>1904</v>
      </c>
    </row>
    <row r="408" spans="1:5" ht="19.7" customHeight="1">
      <c r="A408" s="283">
        <v>2050201</v>
      </c>
      <c r="B408" s="287" t="s">
        <v>578</v>
      </c>
      <c r="C408" s="286">
        <v>618</v>
      </c>
      <c r="D408" s="286">
        <v>617</v>
      </c>
      <c r="E408" s="285">
        <v>1</v>
      </c>
    </row>
    <row r="409" spans="1:5" ht="19.7" customHeight="1">
      <c r="A409" s="283">
        <v>2050202</v>
      </c>
      <c r="B409" s="287" t="s">
        <v>579</v>
      </c>
      <c r="C409" s="286" t="s">
        <v>333</v>
      </c>
      <c r="D409" s="286" t="s">
        <v>334</v>
      </c>
      <c r="E409" s="285"/>
    </row>
    <row r="410" spans="1:5" ht="19.7" customHeight="1">
      <c r="A410" s="283">
        <v>2050203</v>
      </c>
      <c r="B410" s="287" t="s">
        <v>580</v>
      </c>
      <c r="C410" s="286">
        <v>561</v>
      </c>
      <c r="D410" s="286">
        <v>200</v>
      </c>
      <c r="E410" s="285">
        <v>361</v>
      </c>
    </row>
    <row r="411" spans="1:5" ht="19.7" customHeight="1">
      <c r="A411" s="283">
        <v>2050204</v>
      </c>
      <c r="B411" s="287" t="s">
        <v>581</v>
      </c>
      <c r="C411" s="286">
        <v>4015</v>
      </c>
      <c r="D411" s="286">
        <v>3932</v>
      </c>
      <c r="E411" s="285">
        <v>83</v>
      </c>
    </row>
    <row r="412" spans="1:5" ht="19.7" customHeight="1">
      <c r="A412" s="283">
        <v>2050205</v>
      </c>
      <c r="B412" s="287" t="s">
        <v>582</v>
      </c>
      <c r="C412" s="286">
        <v>5052</v>
      </c>
      <c r="D412" s="286">
        <v>3593</v>
      </c>
      <c r="E412" s="285">
        <f>952+507</f>
        <v>1459</v>
      </c>
    </row>
    <row r="413" spans="1:5" ht="19.7" customHeight="1">
      <c r="A413" s="283">
        <v>2050206</v>
      </c>
      <c r="B413" s="287" t="s">
        <v>583</v>
      </c>
      <c r="C413" s="286" t="s">
        <v>333</v>
      </c>
      <c r="D413" s="286" t="s">
        <v>334</v>
      </c>
      <c r="E413" s="285"/>
    </row>
    <row r="414" spans="1:5" ht="19.7" customHeight="1">
      <c r="A414" s="283">
        <v>2050207</v>
      </c>
      <c r="B414" s="287" t="s">
        <v>584</v>
      </c>
      <c r="C414" s="286" t="s">
        <v>333</v>
      </c>
      <c r="D414" s="286" t="s">
        <v>334</v>
      </c>
      <c r="E414" s="285"/>
    </row>
    <row r="415" spans="1:5" ht="19.7" customHeight="1">
      <c r="A415" s="283">
        <v>2050299</v>
      </c>
      <c r="B415" s="287" t="s">
        <v>585</v>
      </c>
      <c r="C415" s="286">
        <v>690</v>
      </c>
      <c r="D415" s="286">
        <v>690</v>
      </c>
      <c r="E415" s="285"/>
    </row>
    <row r="416" spans="1:5" ht="19.7" customHeight="1">
      <c r="A416" s="283">
        <v>20503</v>
      </c>
      <c r="B416" s="284" t="s">
        <v>586</v>
      </c>
      <c r="C416" s="286">
        <v>17369</v>
      </c>
      <c r="D416" s="286">
        <v>12353</v>
      </c>
      <c r="E416" s="285">
        <f t="shared" ref="E416" si="59">SUM(E417:E421)</f>
        <v>5016</v>
      </c>
    </row>
    <row r="417" spans="1:5" ht="19.7" customHeight="1">
      <c r="A417" s="283">
        <v>2050301</v>
      </c>
      <c r="B417" s="287" t="s">
        <v>587</v>
      </c>
      <c r="C417" s="286" t="s">
        <v>333</v>
      </c>
      <c r="D417" s="286" t="s">
        <v>334</v>
      </c>
      <c r="E417" s="285"/>
    </row>
    <row r="418" spans="1:5" ht="19.7" customHeight="1">
      <c r="A418" s="283">
        <v>2050302</v>
      </c>
      <c r="B418" s="287" t="s">
        <v>588</v>
      </c>
      <c r="C418" s="286">
        <v>4454</v>
      </c>
      <c r="D418" s="286">
        <v>4152</v>
      </c>
      <c r="E418" s="285">
        <v>302</v>
      </c>
    </row>
    <row r="419" spans="1:5" ht="19.7" customHeight="1">
      <c r="A419" s="283">
        <v>2050303</v>
      </c>
      <c r="B419" s="287" t="s">
        <v>589</v>
      </c>
      <c r="C419" s="286">
        <v>2313</v>
      </c>
      <c r="D419" s="286">
        <v>1783</v>
      </c>
      <c r="E419" s="285">
        <v>530</v>
      </c>
    </row>
    <row r="420" spans="1:5" ht="19.7" customHeight="1">
      <c r="A420" s="283">
        <v>2050305</v>
      </c>
      <c r="B420" s="287" t="s">
        <v>590</v>
      </c>
      <c r="C420" s="286">
        <v>10532</v>
      </c>
      <c r="D420" s="286">
        <v>6348</v>
      </c>
      <c r="E420" s="285">
        <f>948+3236</f>
        <v>4184</v>
      </c>
    </row>
    <row r="421" spans="1:5" ht="19.7" customHeight="1">
      <c r="A421" s="283">
        <v>2050399</v>
      </c>
      <c r="B421" s="287" t="s">
        <v>591</v>
      </c>
      <c r="C421" s="286">
        <v>70</v>
      </c>
      <c r="D421" s="286">
        <v>70</v>
      </c>
      <c r="E421" s="285"/>
    </row>
    <row r="422" spans="1:5" ht="19.7" customHeight="1">
      <c r="A422" s="283">
        <v>20504</v>
      </c>
      <c r="B422" s="284" t="s">
        <v>592</v>
      </c>
      <c r="C422" s="286">
        <v>91</v>
      </c>
      <c r="D422" s="286">
        <v>89</v>
      </c>
      <c r="E422" s="285">
        <f t="shared" ref="E422" si="60">SUM(E423:E427)</f>
        <v>2</v>
      </c>
    </row>
    <row r="423" spans="1:5" ht="19.7" customHeight="1">
      <c r="A423" s="283">
        <v>2050401</v>
      </c>
      <c r="B423" s="287" t="s">
        <v>593</v>
      </c>
      <c r="C423" s="286" t="s">
        <v>333</v>
      </c>
      <c r="D423" s="286" t="s">
        <v>334</v>
      </c>
      <c r="E423" s="285"/>
    </row>
    <row r="424" spans="1:5" ht="19.7" customHeight="1">
      <c r="A424" s="283">
        <v>2050402</v>
      </c>
      <c r="B424" s="287" t="s">
        <v>594</v>
      </c>
      <c r="C424" s="286" t="s">
        <v>333</v>
      </c>
      <c r="D424" s="286" t="s">
        <v>334</v>
      </c>
      <c r="E424" s="285"/>
    </row>
    <row r="425" spans="1:5" ht="19.7" customHeight="1">
      <c r="A425" s="283">
        <v>2050403</v>
      </c>
      <c r="B425" s="287" t="s">
        <v>595</v>
      </c>
      <c r="C425" s="286" t="s">
        <v>333</v>
      </c>
      <c r="D425" s="286" t="s">
        <v>334</v>
      </c>
      <c r="E425" s="285"/>
    </row>
    <row r="426" spans="1:5" ht="19.7" customHeight="1">
      <c r="A426" s="283">
        <v>2050404</v>
      </c>
      <c r="B426" s="287" t="s">
        <v>596</v>
      </c>
      <c r="C426" s="286">
        <v>91</v>
      </c>
      <c r="D426" s="286">
        <v>89</v>
      </c>
      <c r="E426" s="285">
        <v>2</v>
      </c>
    </row>
    <row r="427" spans="1:5" ht="19.7" customHeight="1">
      <c r="A427" s="283">
        <v>2050499</v>
      </c>
      <c r="B427" s="287" t="s">
        <v>597</v>
      </c>
      <c r="C427" s="286" t="s">
        <v>333</v>
      </c>
      <c r="D427" s="286" t="s">
        <v>334</v>
      </c>
      <c r="E427" s="285"/>
    </row>
    <row r="428" spans="1:5" ht="19.7" customHeight="1">
      <c r="A428" s="283">
        <v>20505</v>
      </c>
      <c r="B428" s="284" t="s">
        <v>598</v>
      </c>
      <c r="C428" s="286">
        <v>1076</v>
      </c>
      <c r="D428" s="286">
        <v>1076</v>
      </c>
      <c r="E428" s="285">
        <f t="shared" ref="E428" si="61">SUM(E429:E431)</f>
        <v>0</v>
      </c>
    </row>
    <row r="429" spans="1:5" ht="19.7" customHeight="1">
      <c r="A429" s="283">
        <v>2050501</v>
      </c>
      <c r="B429" s="287" t="s">
        <v>599</v>
      </c>
      <c r="C429" s="286">
        <v>1006</v>
      </c>
      <c r="D429" s="286">
        <v>1006</v>
      </c>
      <c r="E429" s="285"/>
    </row>
    <row r="430" spans="1:5" ht="19.7" customHeight="1">
      <c r="A430" s="283">
        <v>2050502</v>
      </c>
      <c r="B430" s="287" t="s">
        <v>600</v>
      </c>
      <c r="C430" s="286" t="s">
        <v>333</v>
      </c>
      <c r="D430" s="286" t="s">
        <v>334</v>
      </c>
      <c r="E430" s="285"/>
    </row>
    <row r="431" spans="1:5" ht="19.7" customHeight="1">
      <c r="A431" s="283">
        <v>2050599</v>
      </c>
      <c r="B431" s="287" t="s">
        <v>601</v>
      </c>
      <c r="C431" s="286">
        <v>70</v>
      </c>
      <c r="D431" s="286">
        <v>70</v>
      </c>
      <c r="E431" s="285"/>
    </row>
    <row r="432" spans="1:5" ht="19.7" customHeight="1">
      <c r="A432" s="283">
        <v>20506</v>
      </c>
      <c r="B432" s="284" t="s">
        <v>602</v>
      </c>
      <c r="C432" s="286">
        <v>0</v>
      </c>
      <c r="D432" s="286">
        <v>0</v>
      </c>
      <c r="E432" s="285">
        <f t="shared" ref="E432" si="62">SUM(E433:E435)</f>
        <v>0</v>
      </c>
    </row>
    <row r="433" spans="1:5" ht="19.7" customHeight="1">
      <c r="A433" s="283">
        <v>2050601</v>
      </c>
      <c r="B433" s="287" t="s">
        <v>603</v>
      </c>
      <c r="C433" s="286" t="s">
        <v>333</v>
      </c>
      <c r="D433" s="286" t="s">
        <v>334</v>
      </c>
      <c r="E433" s="285"/>
    </row>
    <row r="434" spans="1:5" ht="19.7" customHeight="1">
      <c r="A434" s="283">
        <v>2050602</v>
      </c>
      <c r="B434" s="287" t="s">
        <v>604</v>
      </c>
      <c r="C434" s="286" t="s">
        <v>333</v>
      </c>
      <c r="D434" s="286" t="s">
        <v>334</v>
      </c>
      <c r="E434" s="285"/>
    </row>
    <row r="435" spans="1:5" ht="19.7" customHeight="1">
      <c r="A435" s="283">
        <v>2050699</v>
      </c>
      <c r="B435" s="287" t="s">
        <v>605</v>
      </c>
      <c r="C435" s="286" t="s">
        <v>333</v>
      </c>
      <c r="D435" s="286" t="s">
        <v>334</v>
      </c>
      <c r="E435" s="285"/>
    </row>
    <row r="436" spans="1:5" ht="19.7" customHeight="1">
      <c r="A436" s="283">
        <v>20507</v>
      </c>
      <c r="B436" s="284" t="s">
        <v>606</v>
      </c>
      <c r="C436" s="286">
        <v>1021</v>
      </c>
      <c r="D436" s="286">
        <v>893</v>
      </c>
      <c r="E436" s="285">
        <f t="shared" ref="E436" si="63">SUM(E437:E439)</f>
        <v>128</v>
      </c>
    </row>
    <row r="437" spans="1:5" ht="19.7" customHeight="1">
      <c r="A437" s="283">
        <v>2050701</v>
      </c>
      <c r="B437" s="287" t="s">
        <v>607</v>
      </c>
      <c r="C437" s="286">
        <v>1021</v>
      </c>
      <c r="D437" s="286">
        <v>893</v>
      </c>
      <c r="E437" s="285">
        <v>128</v>
      </c>
    </row>
    <row r="438" spans="1:5" ht="19.7" customHeight="1">
      <c r="A438" s="283">
        <v>2050702</v>
      </c>
      <c r="B438" s="287" t="s">
        <v>608</v>
      </c>
      <c r="C438" s="286" t="s">
        <v>333</v>
      </c>
      <c r="D438" s="286" t="s">
        <v>334</v>
      </c>
      <c r="E438" s="285"/>
    </row>
    <row r="439" spans="1:5" ht="19.7" customHeight="1">
      <c r="A439" s="283">
        <v>2050799</v>
      </c>
      <c r="B439" s="287" t="s">
        <v>609</v>
      </c>
      <c r="C439" s="286" t="s">
        <v>333</v>
      </c>
      <c r="D439" s="286" t="s">
        <v>334</v>
      </c>
      <c r="E439" s="285"/>
    </row>
    <row r="440" spans="1:5" ht="19.7" customHeight="1">
      <c r="A440" s="283">
        <v>20508</v>
      </c>
      <c r="B440" s="284" t="s">
        <v>610</v>
      </c>
      <c r="C440" s="286">
        <v>1791</v>
      </c>
      <c r="D440" s="286">
        <v>1791</v>
      </c>
      <c r="E440" s="285">
        <f t="shared" ref="E440" si="64">SUM(E441:E445)</f>
        <v>0</v>
      </c>
    </row>
    <row r="441" spans="1:5" ht="19.7" customHeight="1">
      <c r="A441" s="283">
        <v>2050801</v>
      </c>
      <c r="B441" s="287" t="s">
        <v>611</v>
      </c>
      <c r="C441" s="286" t="s">
        <v>333</v>
      </c>
      <c r="D441" s="286" t="s">
        <v>334</v>
      </c>
      <c r="E441" s="285"/>
    </row>
    <row r="442" spans="1:5" ht="19.7" customHeight="1">
      <c r="A442" s="283">
        <v>2050802</v>
      </c>
      <c r="B442" s="287" t="s">
        <v>612</v>
      </c>
      <c r="C442" s="286">
        <v>1791</v>
      </c>
      <c r="D442" s="286">
        <v>1791</v>
      </c>
      <c r="E442" s="285"/>
    </row>
    <row r="443" spans="1:5" ht="19.7" customHeight="1">
      <c r="A443" s="283">
        <v>2050803</v>
      </c>
      <c r="B443" s="287" t="s">
        <v>613</v>
      </c>
      <c r="C443" s="286" t="s">
        <v>333</v>
      </c>
      <c r="D443" s="286" t="s">
        <v>334</v>
      </c>
      <c r="E443" s="285"/>
    </row>
    <row r="444" spans="1:5" ht="19.7" customHeight="1">
      <c r="A444" s="283">
        <v>2050804</v>
      </c>
      <c r="B444" s="287" t="s">
        <v>614</v>
      </c>
      <c r="C444" s="286" t="s">
        <v>333</v>
      </c>
      <c r="D444" s="286" t="s">
        <v>334</v>
      </c>
      <c r="E444" s="285"/>
    </row>
    <row r="445" spans="1:5" ht="19.7" customHeight="1">
      <c r="A445" s="283">
        <v>2050899</v>
      </c>
      <c r="B445" s="287" t="s">
        <v>615</v>
      </c>
      <c r="C445" s="286" t="s">
        <v>333</v>
      </c>
      <c r="D445" s="286" t="s">
        <v>334</v>
      </c>
      <c r="E445" s="285"/>
    </row>
    <row r="446" spans="1:5" ht="19.7" customHeight="1">
      <c r="A446" s="283">
        <v>20509</v>
      </c>
      <c r="B446" s="284" t="s">
        <v>616</v>
      </c>
      <c r="C446" s="286">
        <v>0</v>
      </c>
      <c r="D446" s="286">
        <v>0</v>
      </c>
      <c r="E446" s="285">
        <f t="shared" ref="E446" si="65">SUM(E447:E452)</f>
        <v>0</v>
      </c>
    </row>
    <row r="447" spans="1:5" ht="19.7" customHeight="1">
      <c r="A447" s="283">
        <v>2050901</v>
      </c>
      <c r="B447" s="287" t="s">
        <v>617</v>
      </c>
      <c r="C447" s="286" t="s">
        <v>333</v>
      </c>
      <c r="D447" s="286" t="s">
        <v>334</v>
      </c>
      <c r="E447" s="285"/>
    </row>
    <row r="448" spans="1:5" ht="19.7" customHeight="1">
      <c r="A448" s="283">
        <v>2050902</v>
      </c>
      <c r="B448" s="287" t="s">
        <v>618</v>
      </c>
      <c r="C448" s="286" t="s">
        <v>333</v>
      </c>
      <c r="D448" s="286" t="s">
        <v>334</v>
      </c>
      <c r="E448" s="285"/>
    </row>
    <row r="449" spans="1:5" ht="19.7" customHeight="1">
      <c r="A449" s="283">
        <v>2050903</v>
      </c>
      <c r="B449" s="287" t="s">
        <v>619</v>
      </c>
      <c r="C449" s="286" t="s">
        <v>333</v>
      </c>
      <c r="D449" s="286" t="s">
        <v>334</v>
      </c>
      <c r="E449" s="285"/>
    </row>
    <row r="450" spans="1:5" ht="19.7" customHeight="1">
      <c r="A450" s="283">
        <v>2050904</v>
      </c>
      <c r="B450" s="287" t="s">
        <v>620</v>
      </c>
      <c r="C450" s="286" t="s">
        <v>333</v>
      </c>
      <c r="D450" s="286" t="s">
        <v>334</v>
      </c>
      <c r="E450" s="285"/>
    </row>
    <row r="451" spans="1:5" ht="19.7" customHeight="1">
      <c r="A451" s="283">
        <v>2050905</v>
      </c>
      <c r="B451" s="287" t="s">
        <v>621</v>
      </c>
      <c r="C451" s="286" t="s">
        <v>333</v>
      </c>
      <c r="D451" s="286" t="s">
        <v>334</v>
      </c>
      <c r="E451" s="285"/>
    </row>
    <row r="452" spans="1:5" ht="19.7" customHeight="1">
      <c r="A452" s="283">
        <v>2050999</v>
      </c>
      <c r="B452" s="287" t="s">
        <v>622</v>
      </c>
      <c r="C452" s="286" t="s">
        <v>333</v>
      </c>
      <c r="D452" s="286" t="s">
        <v>334</v>
      </c>
      <c r="E452" s="285"/>
    </row>
    <row r="453" spans="1:5" ht="19.7" customHeight="1">
      <c r="A453" s="283">
        <v>20599</v>
      </c>
      <c r="B453" s="284" t="s">
        <v>623</v>
      </c>
      <c r="C453" s="286">
        <v>1601</v>
      </c>
      <c r="D453" s="286">
        <v>1601</v>
      </c>
      <c r="E453" s="285">
        <f t="shared" ref="E453" si="66">E454</f>
        <v>0</v>
      </c>
    </row>
    <row r="454" spans="1:5" ht="19.7" customHeight="1">
      <c r="A454" s="283">
        <v>2059999</v>
      </c>
      <c r="B454" s="287" t="s">
        <v>624</v>
      </c>
      <c r="C454" s="286">
        <v>1601</v>
      </c>
      <c r="D454" s="286">
        <v>1601</v>
      </c>
      <c r="E454" s="285"/>
    </row>
    <row r="455" spans="1:5" ht="19.7" customHeight="1">
      <c r="A455" s="283">
        <v>206</v>
      </c>
      <c r="B455" s="284" t="s">
        <v>625</v>
      </c>
      <c r="C455" s="286">
        <v>4712</v>
      </c>
      <c r="D455" s="286">
        <v>4425</v>
      </c>
      <c r="E455" s="285">
        <f t="shared" ref="E455" si="67">SUM(E456,E461,E470,E476,E480,E485,E490,E497,E501,E505)</f>
        <v>287</v>
      </c>
    </row>
    <row r="456" spans="1:5" ht="19.7" customHeight="1">
      <c r="A456" s="283">
        <v>20601</v>
      </c>
      <c r="B456" s="284" t="s">
        <v>626</v>
      </c>
      <c r="C456" s="286">
        <v>745</v>
      </c>
      <c r="D456" s="286">
        <v>745</v>
      </c>
      <c r="E456" s="285">
        <f t="shared" ref="E456" si="68">SUM(E457:E460)</f>
        <v>0</v>
      </c>
    </row>
    <row r="457" spans="1:5" ht="19.7" customHeight="1">
      <c r="A457" s="283">
        <v>2060101</v>
      </c>
      <c r="B457" s="287" t="s">
        <v>330</v>
      </c>
      <c r="C457" s="286">
        <v>423</v>
      </c>
      <c r="D457" s="286">
        <v>423</v>
      </c>
      <c r="E457" s="285"/>
    </row>
    <row r="458" spans="1:5" ht="19.7" customHeight="1">
      <c r="A458" s="283">
        <v>2060102</v>
      </c>
      <c r="B458" s="287" t="s">
        <v>331</v>
      </c>
      <c r="C458" s="286">
        <v>78</v>
      </c>
      <c r="D458" s="286">
        <v>78</v>
      </c>
      <c r="E458" s="285"/>
    </row>
    <row r="459" spans="1:5" ht="19.7" customHeight="1">
      <c r="A459" s="283">
        <v>2060103</v>
      </c>
      <c r="B459" s="287" t="s">
        <v>332</v>
      </c>
      <c r="C459" s="286">
        <v>210</v>
      </c>
      <c r="D459" s="286">
        <v>210</v>
      </c>
      <c r="E459" s="285"/>
    </row>
    <row r="460" spans="1:5" ht="19.7" customHeight="1">
      <c r="A460" s="283">
        <v>2060199</v>
      </c>
      <c r="B460" s="287" t="s">
        <v>627</v>
      </c>
      <c r="C460" s="286">
        <v>33</v>
      </c>
      <c r="D460" s="286">
        <v>33</v>
      </c>
      <c r="E460" s="285"/>
    </row>
    <row r="461" spans="1:5" ht="19.7" customHeight="1">
      <c r="A461" s="283">
        <v>20602</v>
      </c>
      <c r="B461" s="284" t="s">
        <v>628</v>
      </c>
      <c r="C461" s="286">
        <v>444</v>
      </c>
      <c r="D461" s="286">
        <v>419</v>
      </c>
      <c r="E461" s="285">
        <f t="shared" ref="E461" si="69">SUM(E462:E469)</f>
        <v>25</v>
      </c>
    </row>
    <row r="462" spans="1:5" ht="19.7" customHeight="1">
      <c r="A462" s="283">
        <v>2060201</v>
      </c>
      <c r="B462" s="287" t="s">
        <v>629</v>
      </c>
      <c r="C462" s="286">
        <v>362</v>
      </c>
      <c r="D462" s="286">
        <v>337</v>
      </c>
      <c r="E462" s="285">
        <v>25</v>
      </c>
    </row>
    <row r="463" spans="1:5" ht="19.7" customHeight="1">
      <c r="A463" s="283">
        <v>2060202</v>
      </c>
      <c r="B463" s="287" t="s">
        <v>630</v>
      </c>
      <c r="C463" s="286" t="s">
        <v>333</v>
      </c>
      <c r="D463" s="286" t="s">
        <v>334</v>
      </c>
      <c r="E463" s="285"/>
    </row>
    <row r="464" spans="1:5" ht="19.7" customHeight="1">
      <c r="A464" s="283">
        <v>2060203</v>
      </c>
      <c r="B464" s="287" t="s">
        <v>631</v>
      </c>
      <c r="C464" s="286">
        <v>18</v>
      </c>
      <c r="D464" s="286">
        <v>18</v>
      </c>
      <c r="E464" s="285"/>
    </row>
    <row r="465" spans="1:5" ht="19.7" customHeight="1">
      <c r="A465" s="283">
        <v>2060204</v>
      </c>
      <c r="B465" s="287" t="s">
        <v>632</v>
      </c>
      <c r="C465" s="286" t="s">
        <v>333</v>
      </c>
      <c r="D465" s="286" t="s">
        <v>334</v>
      </c>
      <c r="E465" s="285"/>
    </row>
    <row r="466" spans="1:5" ht="19.7" customHeight="1">
      <c r="A466" s="283">
        <v>2060205</v>
      </c>
      <c r="B466" s="287" t="s">
        <v>633</v>
      </c>
      <c r="C466" s="286" t="s">
        <v>333</v>
      </c>
      <c r="D466" s="286" t="s">
        <v>334</v>
      </c>
      <c r="E466" s="285"/>
    </row>
    <row r="467" spans="1:5" ht="19.7" customHeight="1">
      <c r="A467" s="283">
        <v>2060206</v>
      </c>
      <c r="B467" s="287" t="s">
        <v>634</v>
      </c>
      <c r="C467" s="286" t="s">
        <v>333</v>
      </c>
      <c r="D467" s="286" t="s">
        <v>334</v>
      </c>
      <c r="E467" s="285"/>
    </row>
    <row r="468" spans="1:5" ht="19.7" customHeight="1">
      <c r="A468" s="283">
        <v>2060207</v>
      </c>
      <c r="B468" s="287" t="s">
        <v>635</v>
      </c>
      <c r="C468" s="286" t="s">
        <v>333</v>
      </c>
      <c r="D468" s="286" t="s">
        <v>334</v>
      </c>
      <c r="E468" s="285"/>
    </row>
    <row r="469" spans="1:5" ht="19.7" customHeight="1">
      <c r="A469" s="283">
        <v>2060299</v>
      </c>
      <c r="B469" s="287" t="s">
        <v>636</v>
      </c>
      <c r="C469" s="286">
        <v>65</v>
      </c>
      <c r="D469" s="286">
        <v>65</v>
      </c>
      <c r="E469" s="285"/>
    </row>
    <row r="470" spans="1:5" ht="19.7" customHeight="1">
      <c r="A470" s="283">
        <v>20603</v>
      </c>
      <c r="B470" s="284" t="s">
        <v>637</v>
      </c>
      <c r="C470" s="286">
        <v>66</v>
      </c>
      <c r="D470" s="286">
        <v>66</v>
      </c>
      <c r="E470" s="285">
        <f t="shared" ref="E470" si="70">SUM(E471:E475)</f>
        <v>0</v>
      </c>
    </row>
    <row r="471" spans="1:5" ht="19.7" customHeight="1">
      <c r="A471" s="283">
        <v>2060301</v>
      </c>
      <c r="B471" s="287" t="s">
        <v>629</v>
      </c>
      <c r="C471" s="286" t="s">
        <v>333</v>
      </c>
      <c r="D471" s="286" t="s">
        <v>334</v>
      </c>
      <c r="E471" s="285"/>
    </row>
    <row r="472" spans="1:5" ht="19.7" customHeight="1">
      <c r="A472" s="283">
        <v>2060302</v>
      </c>
      <c r="B472" s="287" t="s">
        <v>638</v>
      </c>
      <c r="C472" s="286">
        <v>18</v>
      </c>
      <c r="D472" s="286">
        <v>18</v>
      </c>
      <c r="E472" s="285"/>
    </row>
    <row r="473" spans="1:5" ht="19.7" customHeight="1">
      <c r="A473" s="283">
        <v>2060303</v>
      </c>
      <c r="B473" s="287" t="s">
        <v>639</v>
      </c>
      <c r="C473" s="286" t="s">
        <v>333</v>
      </c>
      <c r="D473" s="286" t="s">
        <v>334</v>
      </c>
      <c r="E473" s="285"/>
    </row>
    <row r="474" spans="1:5" ht="19.7" customHeight="1">
      <c r="A474" s="283">
        <v>2060304</v>
      </c>
      <c r="B474" s="287" t="s">
        <v>640</v>
      </c>
      <c r="C474" s="286" t="s">
        <v>333</v>
      </c>
      <c r="D474" s="286" t="s">
        <v>334</v>
      </c>
      <c r="E474" s="285"/>
    </row>
    <row r="475" spans="1:5" ht="19.7" customHeight="1">
      <c r="A475" s="283">
        <v>2060399</v>
      </c>
      <c r="B475" s="287" t="s">
        <v>641</v>
      </c>
      <c r="C475" s="286">
        <v>48</v>
      </c>
      <c r="D475" s="286">
        <v>48</v>
      </c>
      <c r="E475" s="285"/>
    </row>
    <row r="476" spans="1:5" ht="19.7" customHeight="1">
      <c r="A476" s="283">
        <v>20604</v>
      </c>
      <c r="B476" s="284" t="s">
        <v>642</v>
      </c>
      <c r="C476" s="286">
        <v>249</v>
      </c>
      <c r="D476" s="286">
        <v>107</v>
      </c>
      <c r="E476" s="285">
        <f t="shared" ref="E476" si="71">SUM(E477:E479)</f>
        <v>142</v>
      </c>
    </row>
    <row r="477" spans="1:5" ht="19.7" customHeight="1">
      <c r="A477" s="283">
        <v>2060401</v>
      </c>
      <c r="B477" s="287" t="s">
        <v>629</v>
      </c>
      <c r="C477" s="286" t="s">
        <v>333</v>
      </c>
      <c r="D477" s="286" t="s">
        <v>334</v>
      </c>
      <c r="E477" s="285"/>
    </row>
    <row r="478" spans="1:5" ht="19.7" customHeight="1">
      <c r="A478" s="283">
        <v>2060404</v>
      </c>
      <c r="B478" s="287" t="s">
        <v>643</v>
      </c>
      <c r="C478" s="286">
        <v>66</v>
      </c>
      <c r="D478" s="286">
        <v>66</v>
      </c>
      <c r="E478" s="285"/>
    </row>
    <row r="479" spans="1:5" ht="19.7" customHeight="1">
      <c r="A479" s="283">
        <v>2060499</v>
      </c>
      <c r="B479" s="287" t="s">
        <v>644</v>
      </c>
      <c r="C479" s="286">
        <v>183</v>
      </c>
      <c r="D479" s="286">
        <v>41</v>
      </c>
      <c r="E479" s="285">
        <v>142</v>
      </c>
    </row>
    <row r="480" spans="1:5" ht="19.7" customHeight="1">
      <c r="A480" s="283">
        <v>20605</v>
      </c>
      <c r="B480" s="284" t="s">
        <v>645</v>
      </c>
      <c r="C480" s="286">
        <v>2308</v>
      </c>
      <c r="D480" s="286">
        <v>2233</v>
      </c>
      <c r="E480" s="285">
        <f t="shared" ref="E480" si="72">SUM(E481:E484)</f>
        <v>75</v>
      </c>
    </row>
    <row r="481" spans="1:5" ht="19.7" customHeight="1">
      <c r="A481" s="283">
        <v>2060501</v>
      </c>
      <c r="B481" s="287" t="s">
        <v>629</v>
      </c>
      <c r="C481" s="286">
        <v>2</v>
      </c>
      <c r="D481" s="286">
        <v>2</v>
      </c>
      <c r="E481" s="285"/>
    </row>
    <row r="482" spans="1:5" ht="19.7" customHeight="1">
      <c r="A482" s="283">
        <v>2060502</v>
      </c>
      <c r="B482" s="287" t="s">
        <v>646</v>
      </c>
      <c r="C482" s="286" t="s">
        <v>333</v>
      </c>
      <c r="D482" s="286" t="s">
        <v>334</v>
      </c>
      <c r="E482" s="285"/>
    </row>
    <row r="483" spans="1:5" ht="19.7" customHeight="1">
      <c r="A483" s="283">
        <v>2060503</v>
      </c>
      <c r="B483" s="287" t="s">
        <v>647</v>
      </c>
      <c r="C483" s="286" t="s">
        <v>333</v>
      </c>
      <c r="D483" s="286" t="s">
        <v>334</v>
      </c>
      <c r="E483" s="285"/>
    </row>
    <row r="484" spans="1:5" ht="19.7" customHeight="1">
      <c r="A484" s="283">
        <v>2060599</v>
      </c>
      <c r="B484" s="287" t="s">
        <v>648</v>
      </c>
      <c r="C484" s="286">
        <v>2306</v>
      </c>
      <c r="D484" s="286">
        <v>2231</v>
      </c>
      <c r="E484" s="285">
        <v>75</v>
      </c>
    </row>
    <row r="485" spans="1:5" ht="20.25" customHeight="1">
      <c r="A485" s="283">
        <v>20606</v>
      </c>
      <c r="B485" s="284" t="s">
        <v>649</v>
      </c>
      <c r="C485" s="286">
        <v>153</v>
      </c>
      <c r="D485" s="286">
        <v>143</v>
      </c>
      <c r="E485" s="285">
        <f t="shared" ref="E485" si="73">SUM(E486:E489)</f>
        <v>10</v>
      </c>
    </row>
    <row r="486" spans="1:5" ht="20.25" customHeight="1">
      <c r="A486" s="283">
        <v>2060601</v>
      </c>
      <c r="B486" s="287" t="s">
        <v>650</v>
      </c>
      <c r="C486" s="286">
        <v>112</v>
      </c>
      <c r="D486" s="286">
        <v>112</v>
      </c>
      <c r="E486" s="285"/>
    </row>
    <row r="487" spans="1:5" ht="20.25" customHeight="1">
      <c r="A487" s="283">
        <v>2060602</v>
      </c>
      <c r="B487" s="287" t="s">
        <v>651</v>
      </c>
      <c r="C487" s="286">
        <v>3</v>
      </c>
      <c r="D487" s="286">
        <v>3</v>
      </c>
      <c r="E487" s="285"/>
    </row>
    <row r="488" spans="1:5" ht="20.25" customHeight="1">
      <c r="A488" s="283">
        <v>2060603</v>
      </c>
      <c r="B488" s="287" t="s">
        <v>652</v>
      </c>
      <c r="C488" s="286" t="s">
        <v>333</v>
      </c>
      <c r="D488" s="286" t="s">
        <v>334</v>
      </c>
      <c r="E488" s="285"/>
    </row>
    <row r="489" spans="1:5" ht="20.25" customHeight="1">
      <c r="A489" s="283">
        <v>2060699</v>
      </c>
      <c r="B489" s="287" t="s">
        <v>653</v>
      </c>
      <c r="C489" s="286">
        <v>39</v>
      </c>
      <c r="D489" s="286">
        <v>29</v>
      </c>
      <c r="E489" s="285">
        <v>10</v>
      </c>
    </row>
    <row r="490" spans="1:5" ht="20.25" customHeight="1">
      <c r="A490" s="283">
        <v>20607</v>
      </c>
      <c r="B490" s="284" t="s">
        <v>654</v>
      </c>
      <c r="C490" s="286">
        <v>345</v>
      </c>
      <c r="D490" s="286">
        <v>340</v>
      </c>
      <c r="E490" s="285">
        <f t="shared" ref="E490" si="74">SUM(E491:E496)</f>
        <v>5</v>
      </c>
    </row>
    <row r="491" spans="1:5" ht="20.25" customHeight="1">
      <c r="A491" s="283">
        <v>2060701</v>
      </c>
      <c r="B491" s="287" t="s">
        <v>629</v>
      </c>
      <c r="C491" s="286" t="s">
        <v>333</v>
      </c>
      <c r="D491" s="286" t="s">
        <v>334</v>
      </c>
      <c r="E491" s="285"/>
    </row>
    <row r="492" spans="1:5" ht="20.25" customHeight="1">
      <c r="A492" s="283">
        <v>2060702</v>
      </c>
      <c r="B492" s="287" t="s">
        <v>655</v>
      </c>
      <c r="C492" s="286">
        <v>38</v>
      </c>
      <c r="D492" s="286">
        <v>38</v>
      </c>
      <c r="E492" s="285"/>
    </row>
    <row r="493" spans="1:5" ht="20.25" customHeight="1">
      <c r="A493" s="283">
        <v>2060703</v>
      </c>
      <c r="B493" s="287" t="s">
        <v>656</v>
      </c>
      <c r="C493" s="286">
        <v>15</v>
      </c>
      <c r="D493" s="286">
        <v>10</v>
      </c>
      <c r="E493" s="285">
        <v>5</v>
      </c>
    </row>
    <row r="494" spans="1:5" ht="20.25" customHeight="1">
      <c r="A494" s="283">
        <v>2060704</v>
      </c>
      <c r="B494" s="287" t="s">
        <v>657</v>
      </c>
      <c r="C494" s="286" t="s">
        <v>333</v>
      </c>
      <c r="D494" s="286" t="s">
        <v>334</v>
      </c>
      <c r="E494" s="285"/>
    </row>
    <row r="495" spans="1:5" ht="20.25" customHeight="1">
      <c r="A495" s="283">
        <v>2060705</v>
      </c>
      <c r="B495" s="287" t="s">
        <v>658</v>
      </c>
      <c r="C495" s="286" t="s">
        <v>333</v>
      </c>
      <c r="D495" s="286" t="s">
        <v>334</v>
      </c>
      <c r="E495" s="285"/>
    </row>
    <row r="496" spans="1:5" ht="20.25" customHeight="1">
      <c r="A496" s="283">
        <v>2060799</v>
      </c>
      <c r="B496" s="287" t="s">
        <v>659</v>
      </c>
      <c r="C496" s="286">
        <v>292</v>
      </c>
      <c r="D496" s="286">
        <v>292</v>
      </c>
      <c r="E496" s="285"/>
    </row>
    <row r="497" spans="1:5" ht="20.25" customHeight="1">
      <c r="A497" s="283">
        <v>20608</v>
      </c>
      <c r="B497" s="284" t="s">
        <v>660</v>
      </c>
      <c r="C497" s="286">
        <v>0</v>
      </c>
      <c r="D497" s="286">
        <v>0</v>
      </c>
      <c r="E497" s="285">
        <f t="shared" ref="E497" si="75">SUM(E498:E500)</f>
        <v>0</v>
      </c>
    </row>
    <row r="498" spans="1:5" ht="20.25" customHeight="1">
      <c r="A498" s="283">
        <v>2060801</v>
      </c>
      <c r="B498" s="287" t="s">
        <v>661</v>
      </c>
      <c r="C498" s="286" t="s">
        <v>333</v>
      </c>
      <c r="D498" s="286" t="s">
        <v>334</v>
      </c>
      <c r="E498" s="285"/>
    </row>
    <row r="499" spans="1:5" ht="20.25" customHeight="1">
      <c r="A499" s="283">
        <v>2060802</v>
      </c>
      <c r="B499" s="287" t="s">
        <v>662</v>
      </c>
      <c r="C499" s="286" t="s">
        <v>333</v>
      </c>
      <c r="D499" s="286" t="s">
        <v>334</v>
      </c>
      <c r="E499" s="285"/>
    </row>
    <row r="500" spans="1:5" ht="20.25" customHeight="1">
      <c r="A500" s="283">
        <v>2060899</v>
      </c>
      <c r="B500" s="287" t="s">
        <v>663</v>
      </c>
      <c r="C500" s="286" t="s">
        <v>333</v>
      </c>
      <c r="D500" s="286" t="s">
        <v>334</v>
      </c>
      <c r="E500" s="285"/>
    </row>
    <row r="501" spans="1:5" ht="20.25" customHeight="1">
      <c r="A501" s="283">
        <v>20609</v>
      </c>
      <c r="B501" s="284" t="s">
        <v>664</v>
      </c>
      <c r="C501" s="286">
        <v>0</v>
      </c>
      <c r="D501" s="286">
        <v>0</v>
      </c>
      <c r="E501" s="285">
        <f t="shared" ref="E501" si="76">SUM(E502:E504)</f>
        <v>0</v>
      </c>
    </row>
    <row r="502" spans="1:5" ht="20.25" customHeight="1">
      <c r="A502" s="283">
        <v>2060901</v>
      </c>
      <c r="B502" s="287" t="s">
        <v>665</v>
      </c>
      <c r="C502" s="286" t="s">
        <v>333</v>
      </c>
      <c r="D502" s="286" t="s">
        <v>334</v>
      </c>
      <c r="E502" s="285"/>
    </row>
    <row r="503" spans="1:5" ht="20.25" customHeight="1">
      <c r="A503" s="283">
        <v>2060902</v>
      </c>
      <c r="B503" s="287" t="s">
        <v>666</v>
      </c>
      <c r="C503" s="286" t="s">
        <v>333</v>
      </c>
      <c r="D503" s="286" t="s">
        <v>334</v>
      </c>
      <c r="E503" s="285"/>
    </row>
    <row r="504" spans="1:5" ht="20.25" customHeight="1">
      <c r="A504" s="283">
        <v>2060999</v>
      </c>
      <c r="B504" s="287" t="s">
        <v>667</v>
      </c>
      <c r="C504" s="286" t="s">
        <v>333</v>
      </c>
      <c r="D504" s="286" t="s">
        <v>334</v>
      </c>
      <c r="E504" s="285"/>
    </row>
    <row r="505" spans="1:5" ht="20.25" customHeight="1">
      <c r="A505" s="283">
        <v>20699</v>
      </c>
      <c r="B505" s="284" t="s">
        <v>668</v>
      </c>
      <c r="C505" s="286">
        <v>401</v>
      </c>
      <c r="D505" s="286">
        <v>371</v>
      </c>
      <c r="E505" s="285">
        <f t="shared" ref="E505" si="77">SUM(E506:E509)</f>
        <v>30</v>
      </c>
    </row>
    <row r="506" spans="1:5" ht="20.25" customHeight="1">
      <c r="A506" s="283">
        <v>2069901</v>
      </c>
      <c r="B506" s="287" t="s">
        <v>669</v>
      </c>
      <c r="C506" s="286" t="s">
        <v>333</v>
      </c>
      <c r="D506" s="286" t="s">
        <v>334</v>
      </c>
      <c r="E506" s="285"/>
    </row>
    <row r="507" spans="1:5" ht="20.25" customHeight="1">
      <c r="A507" s="283">
        <v>2069902</v>
      </c>
      <c r="B507" s="287" t="s">
        <v>670</v>
      </c>
      <c r="C507" s="286" t="s">
        <v>333</v>
      </c>
      <c r="D507" s="286" t="s">
        <v>334</v>
      </c>
      <c r="E507" s="285"/>
    </row>
    <row r="508" spans="1:5" ht="20.25" customHeight="1">
      <c r="A508" s="283">
        <v>2069903</v>
      </c>
      <c r="B508" s="287" t="s">
        <v>671</v>
      </c>
      <c r="C508" s="286" t="s">
        <v>333</v>
      </c>
      <c r="D508" s="286" t="s">
        <v>334</v>
      </c>
      <c r="E508" s="285"/>
    </row>
    <row r="509" spans="1:5" ht="20.25" customHeight="1">
      <c r="A509" s="283">
        <v>2069999</v>
      </c>
      <c r="B509" s="287" t="s">
        <v>672</v>
      </c>
      <c r="C509" s="286">
        <v>401</v>
      </c>
      <c r="D509" s="286">
        <v>371</v>
      </c>
      <c r="E509" s="285">
        <f>1+29</f>
        <v>30</v>
      </c>
    </row>
    <row r="510" spans="1:5" ht="20.25" customHeight="1">
      <c r="A510" s="283">
        <v>207</v>
      </c>
      <c r="B510" s="284" t="s">
        <v>673</v>
      </c>
      <c r="C510" s="286">
        <v>7512</v>
      </c>
      <c r="D510" s="286">
        <v>6293</v>
      </c>
      <c r="E510" s="285">
        <f t="shared" ref="E510" si="78">SUM(E511,E527,E535,E546,E555,E563)</f>
        <v>1219</v>
      </c>
    </row>
    <row r="511" spans="1:5" ht="20.25" customHeight="1">
      <c r="A511" s="283">
        <v>20701</v>
      </c>
      <c r="B511" s="284" t="s">
        <v>674</v>
      </c>
      <c r="C511" s="286">
        <v>2214</v>
      </c>
      <c r="D511" s="286">
        <v>2112</v>
      </c>
      <c r="E511" s="285">
        <f t="shared" ref="E511" si="79">SUM(E512:E526)</f>
        <v>102</v>
      </c>
    </row>
    <row r="512" spans="1:5" ht="20.25" customHeight="1">
      <c r="A512" s="283">
        <v>2070101</v>
      </c>
      <c r="B512" s="287" t="s">
        <v>330</v>
      </c>
      <c r="C512" s="286">
        <v>845</v>
      </c>
      <c r="D512" s="286">
        <v>845</v>
      </c>
      <c r="E512" s="285"/>
    </row>
    <row r="513" spans="1:5" ht="20.25" customHeight="1">
      <c r="A513" s="283">
        <v>2070102</v>
      </c>
      <c r="B513" s="287" t="s">
        <v>331</v>
      </c>
      <c r="C513" s="286">
        <v>89</v>
      </c>
      <c r="D513" s="286">
        <v>89</v>
      </c>
      <c r="E513" s="285"/>
    </row>
    <row r="514" spans="1:5" ht="20.25" customHeight="1">
      <c r="A514" s="283">
        <v>2070103</v>
      </c>
      <c r="B514" s="287" t="s">
        <v>332</v>
      </c>
      <c r="C514" s="286" t="s">
        <v>333</v>
      </c>
      <c r="D514" s="286" t="s">
        <v>334</v>
      </c>
      <c r="E514" s="285"/>
    </row>
    <row r="515" spans="1:5" ht="20.25" customHeight="1">
      <c r="A515" s="283">
        <v>2070104</v>
      </c>
      <c r="B515" s="287" t="s">
        <v>675</v>
      </c>
      <c r="C515" s="286">
        <v>268</v>
      </c>
      <c r="D515" s="286">
        <v>268</v>
      </c>
      <c r="E515" s="285"/>
    </row>
    <row r="516" spans="1:5" ht="20.25" customHeight="1">
      <c r="A516" s="283">
        <v>2070105</v>
      </c>
      <c r="B516" s="287" t="s">
        <v>676</v>
      </c>
      <c r="C516" s="286" t="s">
        <v>333</v>
      </c>
      <c r="D516" s="286" t="s">
        <v>334</v>
      </c>
      <c r="E516" s="285"/>
    </row>
    <row r="517" spans="1:5" ht="20.25" customHeight="1">
      <c r="A517" s="283">
        <v>2070106</v>
      </c>
      <c r="B517" s="287" t="s">
        <v>677</v>
      </c>
      <c r="C517" s="286" t="s">
        <v>333</v>
      </c>
      <c r="D517" s="286" t="s">
        <v>334</v>
      </c>
      <c r="E517" s="285"/>
    </row>
    <row r="518" spans="1:5" ht="20.25" customHeight="1">
      <c r="A518" s="283">
        <v>2070107</v>
      </c>
      <c r="B518" s="287" t="s">
        <v>678</v>
      </c>
      <c r="C518" s="286" t="s">
        <v>333</v>
      </c>
      <c r="D518" s="286" t="s">
        <v>334</v>
      </c>
      <c r="E518" s="285"/>
    </row>
    <row r="519" spans="1:5" ht="20.25" customHeight="1">
      <c r="A519" s="283">
        <v>2070108</v>
      </c>
      <c r="B519" s="287" t="s">
        <v>679</v>
      </c>
      <c r="C519" s="286">
        <v>8</v>
      </c>
      <c r="D519" s="286">
        <v>8</v>
      </c>
      <c r="E519" s="285"/>
    </row>
    <row r="520" spans="1:5" ht="20.25" customHeight="1">
      <c r="A520" s="283">
        <v>2070109</v>
      </c>
      <c r="B520" s="287" t="s">
        <v>680</v>
      </c>
      <c r="C520" s="286">
        <v>208</v>
      </c>
      <c r="D520" s="286">
        <v>208</v>
      </c>
      <c r="E520" s="285"/>
    </row>
    <row r="521" spans="1:5" ht="20.25" customHeight="1">
      <c r="A521" s="283">
        <v>2070110</v>
      </c>
      <c r="B521" s="287" t="s">
        <v>681</v>
      </c>
      <c r="C521" s="286" t="s">
        <v>333</v>
      </c>
      <c r="D521" s="286" t="s">
        <v>334</v>
      </c>
      <c r="E521" s="285"/>
    </row>
    <row r="522" spans="1:5" ht="20.25" customHeight="1">
      <c r="A522" s="283">
        <v>2070111</v>
      </c>
      <c r="B522" s="287" t="s">
        <v>682</v>
      </c>
      <c r="C522" s="286">
        <v>55</v>
      </c>
      <c r="D522" s="286">
        <v>49</v>
      </c>
      <c r="E522" s="285">
        <v>6</v>
      </c>
    </row>
    <row r="523" spans="1:5" ht="20.25" customHeight="1">
      <c r="A523" s="283">
        <v>2070112</v>
      </c>
      <c r="B523" s="287" t="s">
        <v>683</v>
      </c>
      <c r="C523" s="286">
        <v>143</v>
      </c>
      <c r="D523" s="286">
        <v>143</v>
      </c>
      <c r="E523" s="285"/>
    </row>
    <row r="524" spans="1:5" ht="20.25" customHeight="1">
      <c r="A524" s="283">
        <v>2070113</v>
      </c>
      <c r="B524" s="287" t="s">
        <v>684</v>
      </c>
      <c r="C524" s="286" t="s">
        <v>333</v>
      </c>
      <c r="D524" s="286" t="s">
        <v>334</v>
      </c>
      <c r="E524" s="285"/>
    </row>
    <row r="525" spans="1:5" ht="20.25" customHeight="1">
      <c r="A525" s="283">
        <v>2070114</v>
      </c>
      <c r="B525" s="287" t="s">
        <v>685</v>
      </c>
      <c r="C525" s="286" t="s">
        <v>333</v>
      </c>
      <c r="D525" s="286" t="s">
        <v>334</v>
      </c>
      <c r="E525" s="285"/>
    </row>
    <row r="526" spans="1:5" ht="20.25" customHeight="1">
      <c r="A526" s="283">
        <v>2070199</v>
      </c>
      <c r="B526" s="287" t="s">
        <v>686</v>
      </c>
      <c r="C526" s="286">
        <v>600</v>
      </c>
      <c r="D526" s="286">
        <v>504</v>
      </c>
      <c r="E526" s="285">
        <v>96</v>
      </c>
    </row>
    <row r="527" spans="1:5" ht="20.25" customHeight="1">
      <c r="A527" s="283">
        <v>20702</v>
      </c>
      <c r="B527" s="284" t="s">
        <v>687</v>
      </c>
      <c r="C527" s="286">
        <v>962</v>
      </c>
      <c r="D527" s="286">
        <v>425</v>
      </c>
      <c r="E527" s="285">
        <f t="shared" ref="E527" si="80">SUM(E528:E534)</f>
        <v>537</v>
      </c>
    </row>
    <row r="528" spans="1:5" ht="20.25" customHeight="1">
      <c r="A528" s="283">
        <v>2070201</v>
      </c>
      <c r="B528" s="287" t="s">
        <v>330</v>
      </c>
      <c r="C528" s="286">
        <v>13</v>
      </c>
      <c r="D528" s="286">
        <v>13</v>
      </c>
      <c r="E528" s="285"/>
    </row>
    <row r="529" spans="1:5" ht="20.25" customHeight="1">
      <c r="A529" s="283">
        <v>2070202</v>
      </c>
      <c r="B529" s="287" t="s">
        <v>331</v>
      </c>
      <c r="C529" s="286">
        <v>8</v>
      </c>
      <c r="D529" s="286">
        <v>8</v>
      </c>
      <c r="E529" s="285"/>
    </row>
    <row r="530" spans="1:5" ht="20.25" customHeight="1">
      <c r="A530" s="283">
        <v>2070203</v>
      </c>
      <c r="B530" s="287" t="s">
        <v>332</v>
      </c>
      <c r="C530" s="286" t="s">
        <v>333</v>
      </c>
      <c r="D530" s="286" t="s">
        <v>334</v>
      </c>
      <c r="E530" s="285"/>
    </row>
    <row r="531" spans="1:5" ht="20.25" customHeight="1">
      <c r="A531" s="283">
        <v>2070204</v>
      </c>
      <c r="B531" s="287" t="s">
        <v>688</v>
      </c>
      <c r="C531" s="286">
        <v>426</v>
      </c>
      <c r="D531" s="286">
        <v>376</v>
      </c>
      <c r="E531" s="285">
        <v>50</v>
      </c>
    </row>
    <row r="532" spans="1:5" ht="20.25" customHeight="1">
      <c r="A532" s="283">
        <v>2070205</v>
      </c>
      <c r="B532" s="287" t="s">
        <v>689</v>
      </c>
      <c r="C532" s="286">
        <v>345</v>
      </c>
      <c r="D532" s="286">
        <v>28</v>
      </c>
      <c r="E532" s="285">
        <f>136+181</f>
        <v>317</v>
      </c>
    </row>
    <row r="533" spans="1:5" ht="20.25" customHeight="1">
      <c r="A533" s="283">
        <v>2070206</v>
      </c>
      <c r="B533" s="287" t="s">
        <v>690</v>
      </c>
      <c r="C533" s="286" t="s">
        <v>333</v>
      </c>
      <c r="D533" s="286" t="s">
        <v>334</v>
      </c>
      <c r="E533" s="285"/>
    </row>
    <row r="534" spans="1:5" ht="20.25" customHeight="1">
      <c r="A534" s="283">
        <v>2070299</v>
      </c>
      <c r="B534" s="287" t="s">
        <v>691</v>
      </c>
      <c r="C534" s="286">
        <v>170</v>
      </c>
      <c r="D534" s="286">
        <v>0</v>
      </c>
      <c r="E534" s="285">
        <f>-136+306</f>
        <v>170</v>
      </c>
    </row>
    <row r="535" spans="1:5" ht="20.25" customHeight="1">
      <c r="A535" s="283">
        <v>20703</v>
      </c>
      <c r="B535" s="284" t="s">
        <v>692</v>
      </c>
      <c r="C535" s="286">
        <v>446</v>
      </c>
      <c r="D535" s="286">
        <v>387</v>
      </c>
      <c r="E535" s="285">
        <f t="shared" ref="E535" si="81">SUM(E536:E545)</f>
        <v>59</v>
      </c>
    </row>
    <row r="536" spans="1:5" ht="20.25" customHeight="1">
      <c r="A536" s="283">
        <v>2070301</v>
      </c>
      <c r="B536" s="287" t="s">
        <v>330</v>
      </c>
      <c r="C536" s="286" t="s">
        <v>333</v>
      </c>
      <c r="D536" s="286" t="s">
        <v>334</v>
      </c>
      <c r="E536" s="285"/>
    </row>
    <row r="537" spans="1:5" ht="20.25" customHeight="1">
      <c r="A537" s="283">
        <v>2070302</v>
      </c>
      <c r="B537" s="287" t="s">
        <v>331</v>
      </c>
      <c r="C537" s="286">
        <v>76</v>
      </c>
      <c r="D537" s="286">
        <v>76</v>
      </c>
      <c r="E537" s="285"/>
    </row>
    <row r="538" spans="1:5" ht="20.25" customHeight="1">
      <c r="A538" s="283">
        <v>2070303</v>
      </c>
      <c r="B538" s="287" t="s">
        <v>332</v>
      </c>
      <c r="C538" s="286" t="s">
        <v>333</v>
      </c>
      <c r="D538" s="286" t="s">
        <v>334</v>
      </c>
      <c r="E538" s="285"/>
    </row>
    <row r="539" spans="1:5" ht="20.25" customHeight="1">
      <c r="A539" s="283">
        <v>2070304</v>
      </c>
      <c r="B539" s="287" t="s">
        <v>693</v>
      </c>
      <c r="C539" s="286" t="s">
        <v>333</v>
      </c>
      <c r="D539" s="286" t="s">
        <v>334</v>
      </c>
      <c r="E539" s="285"/>
    </row>
    <row r="540" spans="1:5" ht="20.25" customHeight="1">
      <c r="A540" s="283">
        <v>2070305</v>
      </c>
      <c r="B540" s="287" t="s">
        <v>694</v>
      </c>
      <c r="C540" s="286" t="s">
        <v>333</v>
      </c>
      <c r="D540" s="286" t="s">
        <v>334</v>
      </c>
      <c r="E540" s="285"/>
    </row>
    <row r="541" spans="1:5" ht="20.25" customHeight="1">
      <c r="A541" s="283">
        <v>2070306</v>
      </c>
      <c r="B541" s="287" t="s">
        <v>695</v>
      </c>
      <c r="C541" s="286">
        <v>21</v>
      </c>
      <c r="D541" s="286">
        <v>21</v>
      </c>
      <c r="E541" s="285"/>
    </row>
    <row r="542" spans="1:5" ht="20.25" customHeight="1">
      <c r="A542" s="283">
        <v>2070307</v>
      </c>
      <c r="B542" s="287" t="s">
        <v>696</v>
      </c>
      <c r="C542" s="286">
        <v>106</v>
      </c>
      <c r="D542" s="286">
        <v>106</v>
      </c>
      <c r="E542" s="285"/>
    </row>
    <row r="543" spans="1:5" ht="20.25" customHeight="1">
      <c r="A543" s="283">
        <v>2070308</v>
      </c>
      <c r="B543" s="287" t="s">
        <v>697</v>
      </c>
      <c r="C543" s="286">
        <v>154</v>
      </c>
      <c r="D543" s="286">
        <v>154</v>
      </c>
      <c r="E543" s="285"/>
    </row>
    <row r="544" spans="1:5" ht="20.25" customHeight="1">
      <c r="A544" s="283">
        <v>2070309</v>
      </c>
      <c r="B544" s="287" t="s">
        <v>698</v>
      </c>
      <c r="C544" s="286" t="s">
        <v>333</v>
      </c>
      <c r="D544" s="286" t="s">
        <v>334</v>
      </c>
      <c r="E544" s="285"/>
    </row>
    <row r="545" spans="1:5" ht="20.25" customHeight="1">
      <c r="A545" s="283">
        <v>2070399</v>
      </c>
      <c r="B545" s="287" t="s">
        <v>699</v>
      </c>
      <c r="C545" s="286">
        <v>90</v>
      </c>
      <c r="D545" s="286">
        <v>31</v>
      </c>
      <c r="E545" s="285">
        <v>59</v>
      </c>
    </row>
    <row r="546" spans="1:5" ht="20.25" customHeight="1">
      <c r="A546" s="283">
        <v>20706</v>
      </c>
      <c r="B546" s="284" t="s">
        <v>700</v>
      </c>
      <c r="C546" s="286">
        <v>561</v>
      </c>
      <c r="D546" s="286">
        <v>484</v>
      </c>
      <c r="E546" s="285">
        <f t="shared" ref="E546" si="82">SUM(E547:E554)</f>
        <v>77</v>
      </c>
    </row>
    <row r="547" spans="1:5" ht="20.25" customHeight="1">
      <c r="A547" s="283">
        <v>2070601</v>
      </c>
      <c r="B547" s="287" t="s">
        <v>330</v>
      </c>
      <c r="C547" s="286" t="s">
        <v>333</v>
      </c>
      <c r="D547" s="286" t="s">
        <v>334</v>
      </c>
      <c r="E547" s="285"/>
    </row>
    <row r="548" spans="1:5" ht="20.25" customHeight="1">
      <c r="A548" s="283">
        <v>2070602</v>
      </c>
      <c r="B548" s="287" t="s">
        <v>331</v>
      </c>
      <c r="C548" s="286" t="s">
        <v>333</v>
      </c>
      <c r="D548" s="286" t="s">
        <v>334</v>
      </c>
      <c r="E548" s="285"/>
    </row>
    <row r="549" spans="1:5" ht="20.25" customHeight="1">
      <c r="A549" s="283">
        <v>2070603</v>
      </c>
      <c r="B549" s="287" t="s">
        <v>332</v>
      </c>
      <c r="C549" s="286" t="s">
        <v>333</v>
      </c>
      <c r="D549" s="286" t="s">
        <v>334</v>
      </c>
      <c r="E549" s="285"/>
    </row>
    <row r="550" spans="1:5" ht="20.25" customHeight="1">
      <c r="A550" s="283">
        <v>2070604</v>
      </c>
      <c r="B550" s="287" t="s">
        <v>701</v>
      </c>
      <c r="C550" s="286" t="s">
        <v>333</v>
      </c>
      <c r="D550" s="286" t="s">
        <v>334</v>
      </c>
      <c r="E550" s="285"/>
    </row>
    <row r="551" spans="1:5" ht="20.25" customHeight="1">
      <c r="A551" s="283">
        <v>2070605</v>
      </c>
      <c r="B551" s="287" t="s">
        <v>702</v>
      </c>
      <c r="C551" s="286">
        <v>448</v>
      </c>
      <c r="D551" s="286">
        <v>371</v>
      </c>
      <c r="E551" s="285">
        <v>77</v>
      </c>
    </row>
    <row r="552" spans="1:5" ht="20.25" customHeight="1">
      <c r="A552" s="283">
        <v>2070606</v>
      </c>
      <c r="B552" s="287" t="s">
        <v>703</v>
      </c>
      <c r="C552" s="286" t="s">
        <v>333</v>
      </c>
      <c r="D552" s="286" t="s">
        <v>334</v>
      </c>
      <c r="E552" s="285"/>
    </row>
    <row r="553" spans="1:5" ht="20.25" customHeight="1">
      <c r="A553" s="283">
        <v>2070607</v>
      </c>
      <c r="B553" s="287" t="s">
        <v>704</v>
      </c>
      <c r="C553" s="286">
        <v>108</v>
      </c>
      <c r="D553" s="286">
        <v>108</v>
      </c>
      <c r="E553" s="285"/>
    </row>
    <row r="554" spans="1:5" ht="20.25" customHeight="1">
      <c r="A554" s="283">
        <v>2070699</v>
      </c>
      <c r="B554" s="287" t="s">
        <v>705</v>
      </c>
      <c r="C554" s="286">
        <v>4</v>
      </c>
      <c r="D554" s="286">
        <v>4</v>
      </c>
      <c r="E554" s="285"/>
    </row>
    <row r="555" spans="1:5" ht="20.25" customHeight="1">
      <c r="A555" s="283">
        <v>20708</v>
      </c>
      <c r="B555" s="284" t="s">
        <v>706</v>
      </c>
      <c r="C555" s="286">
        <v>1509</v>
      </c>
      <c r="D555" s="286">
        <v>1509</v>
      </c>
      <c r="E555" s="285">
        <f t="shared" ref="E555" si="83">SUM(E556:E562)</f>
        <v>0</v>
      </c>
    </row>
    <row r="556" spans="1:5" ht="20.25" customHeight="1">
      <c r="A556" s="283">
        <v>2070801</v>
      </c>
      <c r="B556" s="287" t="s">
        <v>707</v>
      </c>
      <c r="C556" s="286" t="s">
        <v>333</v>
      </c>
      <c r="D556" s="286" t="s">
        <v>334</v>
      </c>
      <c r="E556" s="285"/>
    </row>
    <row r="557" spans="1:5" ht="20.25" customHeight="1">
      <c r="A557" s="283">
        <v>2070802</v>
      </c>
      <c r="B557" s="287" t="s">
        <v>708</v>
      </c>
      <c r="C557" s="286" t="s">
        <v>333</v>
      </c>
      <c r="D557" s="286" t="s">
        <v>334</v>
      </c>
      <c r="E557" s="285"/>
    </row>
    <row r="558" spans="1:5" ht="20.25" customHeight="1">
      <c r="A558" s="283">
        <v>2070803</v>
      </c>
      <c r="B558" s="287" t="s">
        <v>709</v>
      </c>
      <c r="C558" s="286" t="s">
        <v>333</v>
      </c>
      <c r="D558" s="286" t="s">
        <v>334</v>
      </c>
      <c r="E558" s="285"/>
    </row>
    <row r="559" spans="1:5" ht="20.25" customHeight="1">
      <c r="A559" s="283">
        <v>2070804</v>
      </c>
      <c r="B559" s="287" t="s">
        <v>710</v>
      </c>
      <c r="C559" s="286">
        <v>101</v>
      </c>
      <c r="D559" s="286">
        <v>101</v>
      </c>
      <c r="E559" s="285"/>
    </row>
    <row r="560" spans="1:5" ht="20.25" customHeight="1">
      <c r="A560" s="283">
        <v>2070805</v>
      </c>
      <c r="B560" s="287" t="s">
        <v>711</v>
      </c>
      <c r="C560" s="286">
        <v>949</v>
      </c>
      <c r="D560" s="286">
        <v>949</v>
      </c>
      <c r="E560" s="285"/>
    </row>
    <row r="561" spans="1:5" ht="20.25" customHeight="1">
      <c r="A561" s="283">
        <v>2070806</v>
      </c>
      <c r="B561" s="287" t="s">
        <v>712</v>
      </c>
      <c r="C561" s="286" t="s">
        <v>333</v>
      </c>
      <c r="D561" s="286" t="s">
        <v>334</v>
      </c>
      <c r="E561" s="285"/>
    </row>
    <row r="562" spans="1:5" ht="20.25" customHeight="1">
      <c r="A562" s="283">
        <v>2070899</v>
      </c>
      <c r="B562" s="287" t="s">
        <v>713</v>
      </c>
      <c r="C562" s="286">
        <v>459</v>
      </c>
      <c r="D562" s="286">
        <v>459</v>
      </c>
      <c r="E562" s="285"/>
    </row>
    <row r="563" spans="1:5" ht="20.25" customHeight="1">
      <c r="A563" s="283">
        <v>20799</v>
      </c>
      <c r="B563" s="284" t="s">
        <v>714</v>
      </c>
      <c r="C563" s="286">
        <v>1819</v>
      </c>
      <c r="D563" s="286">
        <v>1375</v>
      </c>
      <c r="E563" s="285">
        <f t="shared" ref="E563" si="84">SUM(E564:E566)</f>
        <v>444</v>
      </c>
    </row>
    <row r="564" spans="1:5" ht="20.25" customHeight="1">
      <c r="A564" s="283">
        <v>2079902</v>
      </c>
      <c r="B564" s="287" t="s">
        <v>715</v>
      </c>
      <c r="C564" s="286">
        <v>82</v>
      </c>
      <c r="D564" s="286">
        <v>82</v>
      </c>
      <c r="E564" s="285"/>
    </row>
    <row r="565" spans="1:5" ht="20.25" customHeight="1">
      <c r="A565" s="283">
        <v>2079903</v>
      </c>
      <c r="B565" s="287" t="s">
        <v>716</v>
      </c>
      <c r="C565" s="286">
        <v>170</v>
      </c>
      <c r="D565" s="286">
        <v>70</v>
      </c>
      <c r="E565" s="285">
        <v>100</v>
      </c>
    </row>
    <row r="566" spans="1:5" ht="20.25" customHeight="1">
      <c r="A566" s="283">
        <v>2079999</v>
      </c>
      <c r="B566" s="287" t="s">
        <v>717</v>
      </c>
      <c r="C566" s="286">
        <v>1568</v>
      </c>
      <c r="D566" s="286">
        <v>1224</v>
      </c>
      <c r="E566" s="285">
        <v>344</v>
      </c>
    </row>
    <row r="567" spans="1:5" ht="20.25" customHeight="1">
      <c r="A567" s="283">
        <v>208</v>
      </c>
      <c r="B567" s="284" t="s">
        <v>718</v>
      </c>
      <c r="C567" s="286">
        <v>94184</v>
      </c>
      <c r="D567" s="286">
        <v>45290</v>
      </c>
      <c r="E567" s="285">
        <f t="shared" ref="E567" si="85">SUM(E568,E582,E590,E592,E600,E604,E614,E622,E629,E637,E646,E651,E654,E657,E660,E663,E666,E670,E675,E683,E686)</f>
        <v>48894</v>
      </c>
    </row>
    <row r="568" spans="1:5" ht="20.25" customHeight="1">
      <c r="A568" s="283">
        <v>20801</v>
      </c>
      <c r="B568" s="284" t="s">
        <v>719</v>
      </c>
      <c r="C568" s="286">
        <v>3784</v>
      </c>
      <c r="D568" s="286">
        <v>3766</v>
      </c>
      <c r="E568" s="285">
        <f t="shared" ref="E568" si="86">SUM(E569:E581)</f>
        <v>18</v>
      </c>
    </row>
    <row r="569" spans="1:5" ht="20.25" customHeight="1">
      <c r="A569" s="283">
        <v>2080101</v>
      </c>
      <c r="B569" s="287" t="s">
        <v>330</v>
      </c>
      <c r="C569" s="286">
        <v>2804</v>
      </c>
      <c r="D569" s="286">
        <v>2804</v>
      </c>
      <c r="E569" s="285"/>
    </row>
    <row r="570" spans="1:5" ht="20.25" customHeight="1">
      <c r="A570" s="283">
        <v>2080102</v>
      </c>
      <c r="B570" s="287" t="s">
        <v>331</v>
      </c>
      <c r="C570" s="286" t="s">
        <v>333</v>
      </c>
      <c r="D570" s="286" t="s">
        <v>334</v>
      </c>
      <c r="E570" s="285"/>
    </row>
    <row r="571" spans="1:5" ht="20.25" customHeight="1">
      <c r="A571" s="283">
        <v>2080103</v>
      </c>
      <c r="B571" s="287" t="s">
        <v>332</v>
      </c>
      <c r="C571" s="286" t="s">
        <v>333</v>
      </c>
      <c r="D571" s="286" t="s">
        <v>334</v>
      </c>
      <c r="E571" s="285"/>
    </row>
    <row r="572" spans="1:5" ht="20.25" customHeight="1">
      <c r="A572" s="283">
        <v>2080104</v>
      </c>
      <c r="B572" s="287" t="s">
        <v>720</v>
      </c>
      <c r="C572" s="286" t="s">
        <v>333</v>
      </c>
      <c r="D572" s="286" t="s">
        <v>334</v>
      </c>
      <c r="E572" s="285"/>
    </row>
    <row r="573" spans="1:5" ht="20.25" customHeight="1">
      <c r="A573" s="283">
        <v>2080105</v>
      </c>
      <c r="B573" s="287" t="s">
        <v>721</v>
      </c>
      <c r="C573" s="286" t="s">
        <v>333</v>
      </c>
      <c r="D573" s="286" t="s">
        <v>334</v>
      </c>
      <c r="E573" s="285"/>
    </row>
    <row r="574" spans="1:5" ht="20.25" customHeight="1">
      <c r="A574" s="283">
        <v>2080106</v>
      </c>
      <c r="B574" s="287" t="s">
        <v>722</v>
      </c>
      <c r="C574" s="286" t="s">
        <v>333</v>
      </c>
      <c r="D574" s="286" t="s">
        <v>334</v>
      </c>
      <c r="E574" s="285"/>
    </row>
    <row r="575" spans="1:5" ht="20.25" customHeight="1">
      <c r="A575" s="283">
        <v>2080107</v>
      </c>
      <c r="B575" s="287" t="s">
        <v>723</v>
      </c>
      <c r="C575" s="286" t="s">
        <v>333</v>
      </c>
      <c r="D575" s="286" t="s">
        <v>334</v>
      </c>
      <c r="E575" s="285"/>
    </row>
    <row r="576" spans="1:5" ht="20.25" customHeight="1">
      <c r="A576" s="283">
        <v>2080108</v>
      </c>
      <c r="B576" s="287" t="s">
        <v>374</v>
      </c>
      <c r="C576" s="286" t="s">
        <v>333</v>
      </c>
      <c r="D576" s="286" t="s">
        <v>334</v>
      </c>
      <c r="E576" s="285"/>
    </row>
    <row r="577" spans="1:5" ht="20.25" customHeight="1">
      <c r="A577" s="283">
        <v>2080109</v>
      </c>
      <c r="B577" s="287" t="s">
        <v>724</v>
      </c>
      <c r="C577" s="286">
        <v>837</v>
      </c>
      <c r="D577" s="286">
        <v>837</v>
      </c>
      <c r="E577" s="285"/>
    </row>
    <row r="578" spans="1:5" ht="20.25" customHeight="1">
      <c r="A578" s="283">
        <v>2080110</v>
      </c>
      <c r="B578" s="287" t="s">
        <v>725</v>
      </c>
      <c r="C578" s="286" t="s">
        <v>333</v>
      </c>
      <c r="D578" s="286" t="s">
        <v>334</v>
      </c>
      <c r="E578" s="285"/>
    </row>
    <row r="579" spans="1:5" ht="20.25" customHeight="1">
      <c r="A579" s="283">
        <v>2080111</v>
      </c>
      <c r="B579" s="287" t="s">
        <v>726</v>
      </c>
      <c r="C579" s="286" t="s">
        <v>333</v>
      </c>
      <c r="D579" s="286" t="s">
        <v>334</v>
      </c>
      <c r="E579" s="285"/>
    </row>
    <row r="580" spans="1:5" ht="20.25" customHeight="1">
      <c r="A580" s="283">
        <v>2080112</v>
      </c>
      <c r="B580" s="287" t="s">
        <v>727</v>
      </c>
      <c r="C580" s="286">
        <v>19</v>
      </c>
      <c r="D580" s="286">
        <v>19</v>
      </c>
      <c r="E580" s="285"/>
    </row>
    <row r="581" spans="1:5" ht="20.25" customHeight="1">
      <c r="A581" s="283">
        <v>2080199</v>
      </c>
      <c r="B581" s="287" t="s">
        <v>728</v>
      </c>
      <c r="C581" s="286">
        <v>123</v>
      </c>
      <c r="D581" s="286">
        <v>105</v>
      </c>
      <c r="E581" s="285">
        <v>18</v>
      </c>
    </row>
    <row r="582" spans="1:5" ht="20.25" customHeight="1">
      <c r="A582" s="283">
        <v>20802</v>
      </c>
      <c r="B582" s="284" t="s">
        <v>729</v>
      </c>
      <c r="C582" s="286">
        <v>1149</v>
      </c>
      <c r="D582" s="286">
        <v>1091</v>
      </c>
      <c r="E582" s="285">
        <f t="shared" ref="E582" si="87">SUM(E583:E589)</f>
        <v>58</v>
      </c>
    </row>
    <row r="583" spans="1:5" ht="20.25" customHeight="1">
      <c r="A583" s="283">
        <v>2080201</v>
      </c>
      <c r="B583" s="287" t="s">
        <v>330</v>
      </c>
      <c r="C583" s="286">
        <v>848</v>
      </c>
      <c r="D583" s="286">
        <v>848</v>
      </c>
      <c r="E583" s="285"/>
    </row>
    <row r="584" spans="1:5" ht="20.25" customHeight="1">
      <c r="A584" s="283">
        <v>2080202</v>
      </c>
      <c r="B584" s="287" t="s">
        <v>331</v>
      </c>
      <c r="C584" s="286">
        <v>26</v>
      </c>
      <c r="D584" s="286">
        <v>26</v>
      </c>
      <c r="E584" s="285"/>
    </row>
    <row r="585" spans="1:5" ht="20.25" customHeight="1">
      <c r="A585" s="283">
        <v>2080203</v>
      </c>
      <c r="B585" s="287" t="s">
        <v>332</v>
      </c>
      <c r="C585" s="286" t="s">
        <v>333</v>
      </c>
      <c r="D585" s="286" t="s">
        <v>334</v>
      </c>
      <c r="E585" s="285"/>
    </row>
    <row r="586" spans="1:5" ht="20.25" customHeight="1">
      <c r="A586" s="283">
        <v>2080206</v>
      </c>
      <c r="B586" s="287" t="s">
        <v>730</v>
      </c>
      <c r="C586" s="286" t="s">
        <v>333</v>
      </c>
      <c r="D586" s="286" t="s">
        <v>334</v>
      </c>
      <c r="E586" s="285"/>
    </row>
    <row r="587" spans="1:5" ht="20.25" customHeight="1">
      <c r="A587" s="283">
        <v>2080207</v>
      </c>
      <c r="B587" s="287" t="s">
        <v>731</v>
      </c>
      <c r="C587" s="286">
        <v>16</v>
      </c>
      <c r="D587" s="286">
        <v>16</v>
      </c>
      <c r="E587" s="285"/>
    </row>
    <row r="588" spans="1:5" ht="20.25" customHeight="1">
      <c r="A588" s="283">
        <v>2080208</v>
      </c>
      <c r="B588" s="287" t="s">
        <v>732</v>
      </c>
      <c r="C588" s="286">
        <v>3</v>
      </c>
      <c r="D588" s="286">
        <v>3</v>
      </c>
      <c r="E588" s="285"/>
    </row>
    <row r="589" spans="1:5" ht="20.25" customHeight="1">
      <c r="A589" s="283">
        <v>2080299</v>
      </c>
      <c r="B589" s="287" t="s">
        <v>733</v>
      </c>
      <c r="C589" s="286">
        <v>257</v>
      </c>
      <c r="D589" s="286">
        <v>199</v>
      </c>
      <c r="E589" s="285">
        <f>27+31</f>
        <v>58</v>
      </c>
    </row>
    <row r="590" spans="1:5" ht="20.25" customHeight="1">
      <c r="A590" s="283">
        <v>20804</v>
      </c>
      <c r="B590" s="284" t="s">
        <v>734</v>
      </c>
      <c r="C590" s="286" t="s">
        <v>333</v>
      </c>
      <c r="D590" s="286" t="s">
        <v>334</v>
      </c>
      <c r="E590" s="285">
        <f t="shared" ref="E590" si="88">E591</f>
        <v>0</v>
      </c>
    </row>
    <row r="591" spans="1:5" ht="20.25" customHeight="1">
      <c r="A591" s="283">
        <v>2080402</v>
      </c>
      <c r="B591" s="287" t="s">
        <v>735</v>
      </c>
      <c r="C591" s="286" t="s">
        <v>333</v>
      </c>
      <c r="D591" s="286" t="s">
        <v>334</v>
      </c>
      <c r="E591" s="285"/>
    </row>
    <row r="592" spans="1:5" ht="20.25" customHeight="1">
      <c r="A592" s="283">
        <v>20805</v>
      </c>
      <c r="B592" s="284" t="s">
        <v>736</v>
      </c>
      <c r="C592" s="286">
        <v>17029</v>
      </c>
      <c r="D592" s="286">
        <v>15600</v>
      </c>
      <c r="E592" s="285">
        <f t="shared" ref="E592" si="89">SUM(E593:E599)</f>
        <v>1429</v>
      </c>
    </row>
    <row r="593" spans="1:5" ht="20.25" customHeight="1">
      <c r="A593" s="283">
        <v>2080501</v>
      </c>
      <c r="B593" s="287" t="s">
        <v>737</v>
      </c>
      <c r="C593" s="286">
        <v>1382</v>
      </c>
      <c r="D593" s="286">
        <v>1382</v>
      </c>
      <c r="E593" s="285"/>
    </row>
    <row r="594" spans="1:5" ht="20.25" customHeight="1">
      <c r="A594" s="283">
        <v>2080502</v>
      </c>
      <c r="B594" s="287" t="s">
        <v>738</v>
      </c>
      <c r="C594" s="286">
        <v>173</v>
      </c>
      <c r="D594" s="286">
        <v>173</v>
      </c>
      <c r="E594" s="285"/>
    </row>
    <row r="595" spans="1:5" ht="20.25" customHeight="1">
      <c r="A595" s="283">
        <v>2080503</v>
      </c>
      <c r="B595" s="287" t="s">
        <v>739</v>
      </c>
      <c r="C595" s="286" t="s">
        <v>333</v>
      </c>
      <c r="D595" s="286" t="s">
        <v>334</v>
      </c>
      <c r="E595" s="285"/>
    </row>
    <row r="596" spans="1:5" ht="20.25" customHeight="1">
      <c r="A596" s="283">
        <v>2080505</v>
      </c>
      <c r="B596" s="287" t="s">
        <v>740</v>
      </c>
      <c r="C596" s="286">
        <v>1061</v>
      </c>
      <c r="D596" s="286">
        <v>1061</v>
      </c>
      <c r="E596" s="285"/>
    </row>
    <row r="597" spans="1:5" ht="20.25" customHeight="1">
      <c r="A597" s="283">
        <v>2080506</v>
      </c>
      <c r="B597" s="287" t="s">
        <v>741</v>
      </c>
      <c r="C597" s="286">
        <v>9</v>
      </c>
      <c r="D597" s="286">
        <v>9</v>
      </c>
      <c r="E597" s="285"/>
    </row>
    <row r="598" spans="1:5" ht="20.25" customHeight="1">
      <c r="A598" s="283">
        <v>2080507</v>
      </c>
      <c r="B598" s="287" t="s">
        <v>742</v>
      </c>
      <c r="C598" s="286">
        <v>14353</v>
      </c>
      <c r="D598" s="286">
        <v>12924</v>
      </c>
      <c r="E598" s="285">
        <f>62+1305+62</f>
        <v>1429</v>
      </c>
    </row>
    <row r="599" spans="1:5" ht="20.25" customHeight="1">
      <c r="A599" s="283">
        <v>2080599</v>
      </c>
      <c r="B599" s="287" t="s">
        <v>743</v>
      </c>
      <c r="C599" s="286">
        <v>53</v>
      </c>
      <c r="D599" s="286">
        <v>53</v>
      </c>
      <c r="E599" s="285"/>
    </row>
    <row r="600" spans="1:5" ht="20.25" customHeight="1">
      <c r="A600" s="283">
        <v>20806</v>
      </c>
      <c r="B600" s="284" t="s">
        <v>744</v>
      </c>
      <c r="C600" s="286">
        <v>292</v>
      </c>
      <c r="D600" s="286">
        <v>292</v>
      </c>
      <c r="E600" s="285">
        <f t="shared" ref="E600" si="90">SUM(E601:E603)</f>
        <v>0</v>
      </c>
    </row>
    <row r="601" spans="1:5" ht="20.25" customHeight="1">
      <c r="A601" s="283">
        <v>2080601</v>
      </c>
      <c r="B601" s="287" t="s">
        <v>745</v>
      </c>
      <c r="C601" s="286" t="s">
        <v>333</v>
      </c>
      <c r="D601" s="286" t="s">
        <v>334</v>
      </c>
      <c r="E601" s="285"/>
    </row>
    <row r="602" spans="1:5" ht="20.25" customHeight="1">
      <c r="A602" s="283">
        <v>2080602</v>
      </c>
      <c r="B602" s="287" t="s">
        <v>746</v>
      </c>
      <c r="C602" s="286" t="s">
        <v>333</v>
      </c>
      <c r="D602" s="286" t="s">
        <v>334</v>
      </c>
      <c r="E602" s="285"/>
    </row>
    <row r="603" spans="1:5" ht="20.25" customHeight="1">
      <c r="A603" s="283">
        <v>2080699</v>
      </c>
      <c r="B603" s="287" t="s">
        <v>747</v>
      </c>
      <c r="C603" s="286">
        <v>292</v>
      </c>
      <c r="D603" s="286">
        <v>292</v>
      </c>
      <c r="E603" s="285"/>
    </row>
    <row r="604" spans="1:5" ht="20.25" customHeight="1">
      <c r="A604" s="283">
        <v>20807</v>
      </c>
      <c r="B604" s="284" t="s">
        <v>748</v>
      </c>
      <c r="C604" s="286">
        <v>3780</v>
      </c>
      <c r="D604" s="286">
        <v>62</v>
      </c>
      <c r="E604" s="285">
        <f>SUM(E605:E613)</f>
        <v>3718</v>
      </c>
    </row>
    <row r="605" spans="1:5" ht="20.25" customHeight="1">
      <c r="A605" s="283">
        <v>2080701</v>
      </c>
      <c r="B605" s="287" t="s">
        <v>749</v>
      </c>
      <c r="C605" s="286">
        <v>376</v>
      </c>
      <c r="D605" s="286">
        <v>21</v>
      </c>
      <c r="E605" s="285">
        <v>355</v>
      </c>
    </row>
    <row r="606" spans="1:5" ht="20.25" customHeight="1">
      <c r="A606" s="283">
        <v>2080702</v>
      </c>
      <c r="B606" s="287" t="s">
        <v>750</v>
      </c>
      <c r="C606" s="286">
        <v>624</v>
      </c>
      <c r="D606" s="286">
        <v>0</v>
      </c>
      <c r="E606" s="285">
        <v>624</v>
      </c>
    </row>
    <row r="607" spans="1:5" ht="20.25" customHeight="1">
      <c r="A607" s="283">
        <v>2080704</v>
      </c>
      <c r="B607" s="287" t="s">
        <v>751</v>
      </c>
      <c r="C607" s="286">
        <v>1839</v>
      </c>
      <c r="D607" s="286">
        <v>0</v>
      </c>
      <c r="E607" s="285">
        <v>1839</v>
      </c>
    </row>
    <row r="608" spans="1:5" ht="20.25" customHeight="1">
      <c r="A608" s="283">
        <v>2080705</v>
      </c>
      <c r="B608" s="287" t="s">
        <v>752</v>
      </c>
      <c r="C608" s="286">
        <v>159</v>
      </c>
      <c r="D608" s="286">
        <v>0</v>
      </c>
      <c r="E608" s="285">
        <v>159</v>
      </c>
    </row>
    <row r="609" spans="1:5" ht="20.25" customHeight="1">
      <c r="A609" s="283">
        <v>2080709</v>
      </c>
      <c r="B609" s="287" t="s">
        <v>753</v>
      </c>
      <c r="C609" s="286" t="s">
        <v>333</v>
      </c>
      <c r="D609" s="286" t="s">
        <v>334</v>
      </c>
      <c r="E609" s="285"/>
    </row>
    <row r="610" spans="1:5" ht="20.25" customHeight="1">
      <c r="A610" s="283">
        <v>2080711</v>
      </c>
      <c r="B610" s="287" t="s">
        <v>754</v>
      </c>
      <c r="C610" s="286" t="s">
        <v>333</v>
      </c>
      <c r="D610" s="286" t="s">
        <v>334</v>
      </c>
      <c r="E610" s="285"/>
    </row>
    <row r="611" spans="1:5" ht="20.25" customHeight="1">
      <c r="A611" s="283">
        <v>2080712</v>
      </c>
      <c r="B611" s="287" t="s">
        <v>755</v>
      </c>
      <c r="C611" s="286">
        <v>247</v>
      </c>
      <c r="D611" s="286">
        <v>0</v>
      </c>
      <c r="E611" s="285">
        <v>247</v>
      </c>
    </row>
    <row r="612" spans="1:5" ht="20.25" customHeight="1">
      <c r="A612" s="283">
        <v>2080713</v>
      </c>
      <c r="B612" s="287" t="s">
        <v>756</v>
      </c>
      <c r="C612" s="286">
        <v>208</v>
      </c>
      <c r="D612" s="286">
        <v>0</v>
      </c>
      <c r="E612" s="285">
        <v>208</v>
      </c>
    </row>
    <row r="613" spans="1:5" ht="20.25" customHeight="1">
      <c r="A613" s="283">
        <v>2080799</v>
      </c>
      <c r="B613" s="287" t="s">
        <v>757</v>
      </c>
      <c r="C613" s="286">
        <v>327</v>
      </c>
      <c r="D613" s="286">
        <v>41</v>
      </c>
      <c r="E613" s="285">
        <f>-41+327</f>
        <v>286</v>
      </c>
    </row>
    <row r="614" spans="1:5" ht="20.25" customHeight="1">
      <c r="A614" s="283">
        <v>20808</v>
      </c>
      <c r="B614" s="284" t="s">
        <v>758</v>
      </c>
      <c r="C614" s="286">
        <v>2421</v>
      </c>
      <c r="D614" s="286">
        <v>1415</v>
      </c>
      <c r="E614" s="285">
        <f t="shared" ref="E614" si="91">SUM(E615:E621)</f>
        <v>1006</v>
      </c>
    </row>
    <row r="615" spans="1:5" ht="20.25" customHeight="1">
      <c r="A615" s="283">
        <v>2080801</v>
      </c>
      <c r="B615" s="287" t="s">
        <v>759</v>
      </c>
      <c r="C615" s="286">
        <v>1455</v>
      </c>
      <c r="D615" s="286">
        <v>1384</v>
      </c>
      <c r="E615" s="285">
        <v>71</v>
      </c>
    </row>
    <row r="616" spans="1:5" ht="20.25" customHeight="1">
      <c r="A616" s="283">
        <v>2080802</v>
      </c>
      <c r="B616" s="287" t="s">
        <v>760</v>
      </c>
      <c r="C616" s="286" t="s">
        <v>333</v>
      </c>
      <c r="D616" s="286" t="s">
        <v>334</v>
      </c>
      <c r="E616" s="285"/>
    </row>
    <row r="617" spans="1:5" ht="20.25" customHeight="1">
      <c r="A617" s="283">
        <v>2080803</v>
      </c>
      <c r="B617" s="287" t="s">
        <v>761</v>
      </c>
      <c r="C617" s="286" t="s">
        <v>333</v>
      </c>
      <c r="D617" s="286" t="s">
        <v>334</v>
      </c>
      <c r="E617" s="285"/>
    </row>
    <row r="618" spans="1:5" ht="20.25" customHeight="1">
      <c r="A618" s="283">
        <v>2080804</v>
      </c>
      <c r="B618" s="287" t="s">
        <v>762</v>
      </c>
      <c r="C618" s="286">
        <v>282</v>
      </c>
      <c r="D618" s="286">
        <v>32</v>
      </c>
      <c r="E618" s="285">
        <v>250</v>
      </c>
    </row>
    <row r="619" spans="1:5" ht="20.25" customHeight="1">
      <c r="A619" s="283">
        <v>2080805</v>
      </c>
      <c r="B619" s="287" t="s">
        <v>763</v>
      </c>
      <c r="C619" s="286" t="s">
        <v>333</v>
      </c>
      <c r="D619" s="286" t="s">
        <v>334</v>
      </c>
      <c r="E619" s="285"/>
    </row>
    <row r="620" spans="1:5" ht="20.25" customHeight="1">
      <c r="A620" s="283">
        <v>2080806</v>
      </c>
      <c r="B620" s="287" t="s">
        <v>764</v>
      </c>
      <c r="C620" s="286" t="s">
        <v>333</v>
      </c>
      <c r="D620" s="286" t="s">
        <v>334</v>
      </c>
      <c r="E620" s="285"/>
    </row>
    <row r="621" spans="1:5" ht="20.25" customHeight="1">
      <c r="A621" s="283">
        <v>2080899</v>
      </c>
      <c r="B621" s="287" t="s">
        <v>765</v>
      </c>
      <c r="C621" s="286">
        <v>685</v>
      </c>
      <c r="D621" s="286">
        <v>0</v>
      </c>
      <c r="E621" s="285">
        <f>-71+756</f>
        <v>685</v>
      </c>
    </row>
    <row r="622" spans="1:5" ht="20.25" customHeight="1">
      <c r="A622" s="283">
        <v>20809</v>
      </c>
      <c r="B622" s="284" t="s">
        <v>766</v>
      </c>
      <c r="C622" s="286">
        <v>3298</v>
      </c>
      <c r="D622" s="286">
        <v>755</v>
      </c>
      <c r="E622" s="285">
        <f t="shared" ref="E622" si="92">SUM(E623:E628)</f>
        <v>2543</v>
      </c>
    </row>
    <row r="623" spans="1:5" ht="20.25" customHeight="1">
      <c r="A623" s="283">
        <v>2080901</v>
      </c>
      <c r="B623" s="287" t="s">
        <v>767</v>
      </c>
      <c r="C623" s="286">
        <v>23</v>
      </c>
      <c r="D623" s="286">
        <v>8</v>
      </c>
      <c r="E623" s="285">
        <v>15</v>
      </c>
    </row>
    <row r="624" spans="1:5" ht="20.25" customHeight="1">
      <c r="A624" s="283">
        <v>2080902</v>
      </c>
      <c r="B624" s="287" t="s">
        <v>768</v>
      </c>
      <c r="C624" s="286">
        <v>1869</v>
      </c>
      <c r="D624" s="286">
        <v>0</v>
      </c>
      <c r="E624" s="285">
        <f>-452+2321</f>
        <v>1869</v>
      </c>
    </row>
    <row r="625" spans="1:5" ht="20.25" customHeight="1">
      <c r="A625" s="283">
        <v>2080903</v>
      </c>
      <c r="B625" s="287" t="s">
        <v>769</v>
      </c>
      <c r="C625" s="286">
        <v>929</v>
      </c>
      <c r="D625" s="286">
        <v>279</v>
      </c>
      <c r="E625" s="285">
        <f>452+198</f>
        <v>650</v>
      </c>
    </row>
    <row r="626" spans="1:5" ht="20.25" customHeight="1">
      <c r="A626" s="283">
        <v>2080904</v>
      </c>
      <c r="B626" s="287" t="s">
        <v>770</v>
      </c>
      <c r="C626" s="286" t="s">
        <v>333</v>
      </c>
      <c r="D626" s="286" t="s">
        <v>334</v>
      </c>
      <c r="E626" s="285">
        <v>9</v>
      </c>
    </row>
    <row r="627" spans="1:5" ht="20.25" customHeight="1">
      <c r="A627" s="283">
        <v>2080905</v>
      </c>
      <c r="B627" s="287" t="s">
        <v>771</v>
      </c>
      <c r="C627" s="286">
        <v>476</v>
      </c>
      <c r="D627" s="286">
        <v>476</v>
      </c>
      <c r="E627" s="285"/>
    </row>
    <row r="628" spans="1:5" ht="20.25" customHeight="1">
      <c r="A628" s="283">
        <v>2080999</v>
      </c>
      <c r="B628" s="287" t="s">
        <v>772</v>
      </c>
      <c r="C628" s="286" t="s">
        <v>333</v>
      </c>
      <c r="D628" s="286" t="s">
        <v>334</v>
      </c>
      <c r="E628" s="285"/>
    </row>
    <row r="629" spans="1:5" ht="20.25" customHeight="1">
      <c r="A629" s="283">
        <v>20810</v>
      </c>
      <c r="B629" s="284" t="s">
        <v>773</v>
      </c>
      <c r="C629" s="286">
        <v>347</v>
      </c>
      <c r="D629" s="286">
        <v>210</v>
      </c>
      <c r="E629" s="285">
        <f t="shared" ref="E629" si="93">SUM(E630:E636)</f>
        <v>137</v>
      </c>
    </row>
    <row r="630" spans="1:5" ht="20.25" customHeight="1">
      <c r="A630" s="283">
        <v>2081001</v>
      </c>
      <c r="B630" s="287" t="s">
        <v>774</v>
      </c>
      <c r="C630" s="286">
        <v>156</v>
      </c>
      <c r="D630" s="286">
        <v>20</v>
      </c>
      <c r="E630" s="285">
        <v>136</v>
      </c>
    </row>
    <row r="631" spans="1:5" ht="20.25" customHeight="1">
      <c r="A631" s="283">
        <v>2081002</v>
      </c>
      <c r="B631" s="287" t="s">
        <v>775</v>
      </c>
      <c r="C631" s="286">
        <v>23</v>
      </c>
      <c r="D631" s="286">
        <v>22</v>
      </c>
      <c r="E631" s="285">
        <v>1</v>
      </c>
    </row>
    <row r="632" spans="1:5" ht="20.25" customHeight="1">
      <c r="A632" s="283">
        <v>2081003</v>
      </c>
      <c r="B632" s="287" t="s">
        <v>776</v>
      </c>
      <c r="C632" s="286" t="s">
        <v>333</v>
      </c>
      <c r="D632" s="286" t="s">
        <v>334</v>
      </c>
      <c r="E632" s="285"/>
    </row>
    <row r="633" spans="1:5" ht="20.25" customHeight="1">
      <c r="A633" s="283">
        <v>2081004</v>
      </c>
      <c r="B633" s="287" t="s">
        <v>777</v>
      </c>
      <c r="C633" s="286">
        <v>168</v>
      </c>
      <c r="D633" s="286">
        <v>168</v>
      </c>
      <c r="E633" s="285"/>
    </row>
    <row r="634" spans="1:5" ht="20.25" customHeight="1">
      <c r="A634" s="283">
        <v>2081005</v>
      </c>
      <c r="B634" s="287" t="s">
        <v>778</v>
      </c>
      <c r="C634" s="286" t="s">
        <v>333</v>
      </c>
      <c r="D634" s="286" t="s">
        <v>334</v>
      </c>
      <c r="E634" s="285"/>
    </row>
    <row r="635" spans="1:5" ht="20.25" customHeight="1">
      <c r="A635" s="283">
        <v>2081006</v>
      </c>
      <c r="B635" s="287" t="s">
        <v>779</v>
      </c>
      <c r="C635" s="286" t="s">
        <v>333</v>
      </c>
      <c r="D635" s="286" t="s">
        <v>334</v>
      </c>
      <c r="E635" s="285"/>
    </row>
    <row r="636" spans="1:5" ht="20.25" customHeight="1">
      <c r="A636" s="283">
        <v>2081099</v>
      </c>
      <c r="B636" s="287" t="s">
        <v>780</v>
      </c>
      <c r="C636" s="286" t="s">
        <v>333</v>
      </c>
      <c r="D636" s="286" t="s">
        <v>334</v>
      </c>
      <c r="E636" s="285"/>
    </row>
    <row r="637" spans="1:5" ht="20.25" customHeight="1">
      <c r="A637" s="283">
        <v>20811</v>
      </c>
      <c r="B637" s="284" t="s">
        <v>781</v>
      </c>
      <c r="C637" s="286">
        <v>1348</v>
      </c>
      <c r="D637" s="286">
        <v>1278</v>
      </c>
      <c r="E637" s="285">
        <f t="shared" ref="E637" si="94">SUM(E638:E645)</f>
        <v>70</v>
      </c>
    </row>
    <row r="638" spans="1:5" ht="20.25" customHeight="1">
      <c r="A638" s="283">
        <v>2081101</v>
      </c>
      <c r="B638" s="287" t="s">
        <v>330</v>
      </c>
      <c r="C638" s="286">
        <v>224</v>
      </c>
      <c r="D638" s="286">
        <v>224</v>
      </c>
      <c r="E638" s="285"/>
    </row>
    <row r="639" spans="1:5" ht="20.25" customHeight="1">
      <c r="A639" s="283">
        <v>2081102</v>
      </c>
      <c r="B639" s="287" t="s">
        <v>331</v>
      </c>
      <c r="C639" s="286">
        <v>5</v>
      </c>
      <c r="D639" s="286">
        <v>5</v>
      </c>
      <c r="E639" s="285"/>
    </row>
    <row r="640" spans="1:5" ht="20.25" customHeight="1">
      <c r="A640" s="283">
        <v>2081103</v>
      </c>
      <c r="B640" s="287" t="s">
        <v>332</v>
      </c>
      <c r="C640" s="286" t="s">
        <v>333</v>
      </c>
      <c r="D640" s="286" t="s">
        <v>334</v>
      </c>
      <c r="E640" s="285"/>
    </row>
    <row r="641" spans="1:5" ht="20.25" customHeight="1">
      <c r="A641" s="283">
        <v>2081104</v>
      </c>
      <c r="B641" s="287" t="s">
        <v>782</v>
      </c>
      <c r="C641" s="286">
        <v>143</v>
      </c>
      <c r="D641" s="286">
        <v>79</v>
      </c>
      <c r="E641" s="285">
        <v>64</v>
      </c>
    </row>
    <row r="642" spans="1:5" ht="20.25" customHeight="1">
      <c r="A642" s="283">
        <v>2081105</v>
      </c>
      <c r="B642" s="287" t="s">
        <v>783</v>
      </c>
      <c r="C642" s="286">
        <v>312</v>
      </c>
      <c r="D642" s="286">
        <v>306</v>
      </c>
      <c r="E642" s="285">
        <v>6</v>
      </c>
    </row>
    <row r="643" spans="1:5" ht="20.25" customHeight="1">
      <c r="A643" s="283">
        <v>2081106</v>
      </c>
      <c r="B643" s="287" t="s">
        <v>784</v>
      </c>
      <c r="C643" s="286">
        <v>111</v>
      </c>
      <c r="D643" s="286">
        <v>111</v>
      </c>
      <c r="E643" s="285"/>
    </row>
    <row r="644" spans="1:5" ht="20.25" customHeight="1">
      <c r="A644" s="283">
        <v>2081107</v>
      </c>
      <c r="B644" s="287" t="s">
        <v>785</v>
      </c>
      <c r="C644" s="286" t="s">
        <v>333</v>
      </c>
      <c r="D644" s="286" t="s">
        <v>334</v>
      </c>
      <c r="E644" s="285"/>
    </row>
    <row r="645" spans="1:5" ht="20.25" customHeight="1">
      <c r="A645" s="283">
        <v>2081199</v>
      </c>
      <c r="B645" s="287" t="s">
        <v>786</v>
      </c>
      <c r="C645" s="286">
        <v>551</v>
      </c>
      <c r="D645" s="286">
        <v>551</v>
      </c>
      <c r="E645" s="285"/>
    </row>
    <row r="646" spans="1:5" ht="20.25" customHeight="1">
      <c r="A646" s="283">
        <v>20816</v>
      </c>
      <c r="B646" s="284" t="s">
        <v>787</v>
      </c>
      <c r="C646" s="286">
        <v>18</v>
      </c>
      <c r="D646" s="286">
        <v>8</v>
      </c>
      <c r="E646" s="285">
        <f t="shared" ref="E646" si="95">SUM(E647:E650)</f>
        <v>10</v>
      </c>
    </row>
    <row r="647" spans="1:5" ht="20.25" customHeight="1">
      <c r="A647" s="283">
        <v>2081601</v>
      </c>
      <c r="B647" s="287" t="s">
        <v>330</v>
      </c>
      <c r="C647" s="286">
        <v>10</v>
      </c>
      <c r="D647" s="286">
        <v>9</v>
      </c>
      <c r="E647" s="285">
        <v>1</v>
      </c>
    </row>
    <row r="648" spans="1:5" ht="20.25" customHeight="1">
      <c r="A648" s="283">
        <v>2081602</v>
      </c>
      <c r="B648" s="287" t="s">
        <v>331</v>
      </c>
      <c r="C648" s="286" t="s">
        <v>333</v>
      </c>
      <c r="D648" s="286" t="s">
        <v>334</v>
      </c>
      <c r="E648" s="285"/>
    </row>
    <row r="649" spans="1:5" ht="20.25" customHeight="1">
      <c r="A649" s="283">
        <v>2081603</v>
      </c>
      <c r="B649" s="287" t="s">
        <v>332</v>
      </c>
      <c r="C649" s="286" t="s">
        <v>333</v>
      </c>
      <c r="D649" s="286" t="s">
        <v>334</v>
      </c>
      <c r="E649" s="285"/>
    </row>
    <row r="650" spans="1:5" ht="20.25" customHeight="1">
      <c r="A650" s="283">
        <v>2081699</v>
      </c>
      <c r="B650" s="287" t="s">
        <v>788</v>
      </c>
      <c r="C650" s="286">
        <v>9</v>
      </c>
      <c r="D650" s="286">
        <v>0</v>
      </c>
      <c r="E650" s="285">
        <v>9</v>
      </c>
    </row>
    <row r="651" spans="1:5" ht="20.25" customHeight="1">
      <c r="A651" s="283">
        <v>20819</v>
      </c>
      <c r="B651" s="284" t="s">
        <v>789</v>
      </c>
      <c r="C651" s="286">
        <v>0</v>
      </c>
      <c r="D651" s="286">
        <v>0</v>
      </c>
      <c r="E651" s="285">
        <f t="shared" ref="E651" si="96">SUM(E652:E653)</f>
        <v>0</v>
      </c>
    </row>
    <row r="652" spans="1:5" ht="20.25" customHeight="1">
      <c r="A652" s="283">
        <v>2081901</v>
      </c>
      <c r="B652" s="287" t="s">
        <v>790</v>
      </c>
      <c r="C652" s="286" t="s">
        <v>333</v>
      </c>
      <c r="D652" s="286" t="s">
        <v>334</v>
      </c>
      <c r="E652" s="285"/>
    </row>
    <row r="653" spans="1:5" ht="20.25" customHeight="1">
      <c r="A653" s="283">
        <v>2081902</v>
      </c>
      <c r="B653" s="287" t="s">
        <v>791</v>
      </c>
      <c r="C653" s="286" t="s">
        <v>333</v>
      </c>
      <c r="D653" s="286" t="s">
        <v>334</v>
      </c>
      <c r="E653" s="285"/>
    </row>
    <row r="654" spans="1:5" ht="20.25" customHeight="1">
      <c r="A654" s="283">
        <v>20820</v>
      </c>
      <c r="B654" s="284" t="s">
        <v>792</v>
      </c>
      <c r="C654" s="286">
        <v>422</v>
      </c>
      <c r="D654" s="286">
        <v>10</v>
      </c>
      <c r="E654" s="285">
        <f t="shared" ref="E654" si="97">SUM(E655:E656)</f>
        <v>412</v>
      </c>
    </row>
    <row r="655" spans="1:5" ht="20.25" customHeight="1">
      <c r="A655" s="283">
        <v>2082001</v>
      </c>
      <c r="B655" s="287" t="s">
        <v>793</v>
      </c>
      <c r="C655" s="286">
        <v>49</v>
      </c>
      <c r="D655" s="286">
        <v>9</v>
      </c>
      <c r="E655" s="285">
        <v>40</v>
      </c>
    </row>
    <row r="656" spans="1:5" ht="20.25" customHeight="1">
      <c r="A656" s="283">
        <v>2082002</v>
      </c>
      <c r="B656" s="287" t="s">
        <v>794</v>
      </c>
      <c r="C656" s="286">
        <v>372</v>
      </c>
      <c r="D656" s="286">
        <v>0</v>
      </c>
      <c r="E656" s="285">
        <v>372</v>
      </c>
    </row>
    <row r="657" spans="1:5" ht="20.25" customHeight="1">
      <c r="A657" s="283">
        <v>20821</v>
      </c>
      <c r="B657" s="284" t="s">
        <v>795</v>
      </c>
      <c r="C657" s="286">
        <v>0</v>
      </c>
      <c r="D657" s="286">
        <v>0</v>
      </c>
      <c r="E657" s="285">
        <f t="shared" ref="E657" si="98">SUM(E658:E659)</f>
        <v>0</v>
      </c>
    </row>
    <row r="658" spans="1:5" ht="20.25" customHeight="1">
      <c r="A658" s="283">
        <v>2082101</v>
      </c>
      <c r="B658" s="287" t="s">
        <v>796</v>
      </c>
      <c r="C658" s="286" t="s">
        <v>333</v>
      </c>
      <c r="D658" s="286" t="s">
        <v>334</v>
      </c>
      <c r="E658" s="285"/>
    </row>
    <row r="659" spans="1:5" ht="20.25" customHeight="1">
      <c r="A659" s="283">
        <v>2082102</v>
      </c>
      <c r="B659" s="287" t="s">
        <v>797</v>
      </c>
      <c r="C659" s="286" t="s">
        <v>333</v>
      </c>
      <c r="D659" s="286" t="s">
        <v>334</v>
      </c>
      <c r="E659" s="285"/>
    </row>
    <row r="660" spans="1:5" ht="20.25" customHeight="1">
      <c r="A660" s="283">
        <v>20824</v>
      </c>
      <c r="B660" s="284" t="s">
        <v>798</v>
      </c>
      <c r="C660" s="286">
        <v>0</v>
      </c>
      <c r="D660" s="286">
        <v>0</v>
      </c>
      <c r="E660" s="285">
        <f t="shared" ref="E660" si="99">SUM(E661:E662)</f>
        <v>0</v>
      </c>
    </row>
    <row r="661" spans="1:5" ht="20.25" customHeight="1">
      <c r="A661" s="283">
        <v>2082401</v>
      </c>
      <c r="B661" s="287" t="s">
        <v>799</v>
      </c>
      <c r="C661" s="286" t="s">
        <v>333</v>
      </c>
      <c r="D661" s="286" t="s">
        <v>334</v>
      </c>
      <c r="E661" s="285"/>
    </row>
    <row r="662" spans="1:5" ht="20.25" customHeight="1">
      <c r="A662" s="283">
        <v>2082402</v>
      </c>
      <c r="B662" s="287" t="s">
        <v>800</v>
      </c>
      <c r="C662" s="286" t="s">
        <v>333</v>
      </c>
      <c r="D662" s="286" t="s">
        <v>334</v>
      </c>
      <c r="E662" s="285"/>
    </row>
    <row r="663" spans="1:5" ht="20.25" customHeight="1">
      <c r="A663" s="283">
        <v>20825</v>
      </c>
      <c r="B663" s="284" t="s">
        <v>801</v>
      </c>
      <c r="C663" s="286">
        <v>0</v>
      </c>
      <c r="D663" s="286">
        <v>0</v>
      </c>
      <c r="E663" s="285">
        <f t="shared" ref="E663" si="100">SUM(E664:E665)</f>
        <v>0</v>
      </c>
    </row>
    <row r="664" spans="1:5" ht="20.25" customHeight="1">
      <c r="A664" s="283">
        <v>2082501</v>
      </c>
      <c r="B664" s="287" t="s">
        <v>802</v>
      </c>
      <c r="C664" s="286" t="s">
        <v>333</v>
      </c>
      <c r="D664" s="286" t="s">
        <v>334</v>
      </c>
      <c r="E664" s="285"/>
    </row>
    <row r="665" spans="1:5" ht="20.25" customHeight="1">
      <c r="A665" s="283">
        <v>2082502</v>
      </c>
      <c r="B665" s="287" t="s">
        <v>803</v>
      </c>
      <c r="C665" s="286" t="s">
        <v>333</v>
      </c>
      <c r="D665" s="286" t="s">
        <v>334</v>
      </c>
      <c r="E665" s="285"/>
    </row>
    <row r="666" spans="1:5" ht="20.25" customHeight="1">
      <c r="A666" s="283">
        <v>20826</v>
      </c>
      <c r="B666" s="284" t="s">
        <v>804</v>
      </c>
      <c r="C666" s="286">
        <v>56721</v>
      </c>
      <c r="D666" s="286">
        <v>18464</v>
      </c>
      <c r="E666" s="285">
        <f t="shared" ref="E666" si="101">SUM(E667:E669)</f>
        <v>38257</v>
      </c>
    </row>
    <row r="667" spans="1:5" ht="20.25" customHeight="1">
      <c r="A667" s="283">
        <v>2082601</v>
      </c>
      <c r="B667" s="287" t="s">
        <v>805</v>
      </c>
      <c r="C667" s="286">
        <v>56721</v>
      </c>
      <c r="D667" s="286">
        <v>18464</v>
      </c>
      <c r="E667" s="285">
        <f>237+38000+20</f>
        <v>38257</v>
      </c>
    </row>
    <row r="668" spans="1:5" ht="20.25" customHeight="1">
      <c r="A668" s="283">
        <v>2082602</v>
      </c>
      <c r="B668" s="287" t="s">
        <v>806</v>
      </c>
      <c r="C668" s="286" t="s">
        <v>333</v>
      </c>
      <c r="D668" s="286" t="s">
        <v>334</v>
      </c>
      <c r="E668" s="285"/>
    </row>
    <row r="669" spans="1:5" ht="20.25" customHeight="1">
      <c r="A669" s="283">
        <v>2082699</v>
      </c>
      <c r="B669" s="287" t="s">
        <v>807</v>
      </c>
      <c r="C669" s="286" t="s">
        <v>333</v>
      </c>
      <c r="D669" s="286" t="s">
        <v>334</v>
      </c>
      <c r="E669" s="285"/>
    </row>
    <row r="670" spans="1:5" ht="20.25" customHeight="1">
      <c r="A670" s="283">
        <v>20827</v>
      </c>
      <c r="B670" s="284" t="s">
        <v>808</v>
      </c>
      <c r="C670" s="286">
        <v>94</v>
      </c>
      <c r="D670" s="286">
        <v>0</v>
      </c>
      <c r="E670" s="285">
        <f t="shared" ref="E670" si="102">SUM(E671:E674)</f>
        <v>94</v>
      </c>
    </row>
    <row r="671" spans="1:5" ht="20.25" customHeight="1">
      <c r="A671" s="283">
        <v>2082701</v>
      </c>
      <c r="B671" s="287" t="s">
        <v>809</v>
      </c>
      <c r="C671" s="286" t="s">
        <v>333</v>
      </c>
      <c r="D671" s="286" t="s">
        <v>334</v>
      </c>
      <c r="E671" s="285"/>
    </row>
    <row r="672" spans="1:5" ht="20.25" customHeight="1">
      <c r="A672" s="283">
        <v>2082702</v>
      </c>
      <c r="B672" s="287" t="s">
        <v>810</v>
      </c>
      <c r="C672" s="286">
        <v>94</v>
      </c>
      <c r="D672" s="286">
        <v>0</v>
      </c>
      <c r="E672" s="285">
        <f>-20+114</f>
        <v>94</v>
      </c>
    </row>
    <row r="673" spans="1:5" ht="20.25" customHeight="1">
      <c r="A673" s="283">
        <v>2082703</v>
      </c>
      <c r="B673" s="287" t="s">
        <v>811</v>
      </c>
      <c r="C673" s="286" t="s">
        <v>333</v>
      </c>
      <c r="D673" s="286" t="s">
        <v>334</v>
      </c>
      <c r="E673" s="285"/>
    </row>
    <row r="674" spans="1:5" ht="20.25" customHeight="1">
      <c r="A674" s="283">
        <v>2082799</v>
      </c>
      <c r="B674" s="287" t="s">
        <v>812</v>
      </c>
      <c r="C674" s="286" t="s">
        <v>333</v>
      </c>
      <c r="D674" s="286" t="s">
        <v>334</v>
      </c>
      <c r="E674" s="285"/>
    </row>
    <row r="675" spans="1:5" ht="20.25" customHeight="1">
      <c r="A675" s="283">
        <v>20828</v>
      </c>
      <c r="B675" s="284" t="s">
        <v>813</v>
      </c>
      <c r="C675" s="286">
        <v>323</v>
      </c>
      <c r="D675" s="286">
        <v>323</v>
      </c>
      <c r="E675" s="285">
        <f t="shared" ref="E675" si="103">SUM(E676:E682)</f>
        <v>0</v>
      </c>
    </row>
    <row r="676" spans="1:5" ht="20.25" customHeight="1">
      <c r="A676" s="283">
        <v>2082801</v>
      </c>
      <c r="B676" s="287" t="s">
        <v>330</v>
      </c>
      <c r="C676" s="286">
        <v>149</v>
      </c>
      <c r="D676" s="286">
        <v>149</v>
      </c>
      <c r="E676" s="285"/>
    </row>
    <row r="677" spans="1:5" ht="20.25" customHeight="1">
      <c r="A677" s="283">
        <v>2082802</v>
      </c>
      <c r="B677" s="287" t="s">
        <v>331</v>
      </c>
      <c r="C677" s="286" t="s">
        <v>333</v>
      </c>
      <c r="D677" s="286" t="s">
        <v>334</v>
      </c>
      <c r="E677" s="285"/>
    </row>
    <row r="678" spans="1:5" ht="20.25" customHeight="1">
      <c r="A678" s="283">
        <v>2082803</v>
      </c>
      <c r="B678" s="287" t="s">
        <v>332</v>
      </c>
      <c r="C678" s="286" t="s">
        <v>333</v>
      </c>
      <c r="D678" s="286" t="s">
        <v>334</v>
      </c>
      <c r="E678" s="285"/>
    </row>
    <row r="679" spans="1:5" ht="20.25" customHeight="1">
      <c r="A679" s="283">
        <v>2082804</v>
      </c>
      <c r="B679" s="287" t="s">
        <v>814</v>
      </c>
      <c r="C679" s="286" t="s">
        <v>333</v>
      </c>
      <c r="D679" s="286" t="s">
        <v>334</v>
      </c>
      <c r="E679" s="285"/>
    </row>
    <row r="680" spans="1:5" ht="20.25" customHeight="1">
      <c r="A680" s="283">
        <v>2082805</v>
      </c>
      <c r="B680" s="287" t="s">
        <v>815</v>
      </c>
      <c r="C680" s="286" t="s">
        <v>333</v>
      </c>
      <c r="D680" s="286" t="s">
        <v>334</v>
      </c>
      <c r="E680" s="285"/>
    </row>
    <row r="681" spans="1:5" ht="20.25" customHeight="1">
      <c r="A681" s="283">
        <v>2082850</v>
      </c>
      <c r="B681" s="287" t="s">
        <v>341</v>
      </c>
      <c r="C681" s="286" t="s">
        <v>333</v>
      </c>
      <c r="D681" s="286" t="s">
        <v>334</v>
      </c>
      <c r="E681" s="285"/>
    </row>
    <row r="682" spans="1:5" ht="20.25" customHeight="1">
      <c r="A682" s="283">
        <v>2082899</v>
      </c>
      <c r="B682" s="287" t="s">
        <v>816</v>
      </c>
      <c r="C682" s="286">
        <v>174</v>
      </c>
      <c r="D682" s="286">
        <v>174</v>
      </c>
      <c r="E682" s="285"/>
    </row>
    <row r="683" spans="1:5" ht="20.25" customHeight="1">
      <c r="A683" s="283">
        <v>20830</v>
      </c>
      <c r="B683" s="284" t="s">
        <v>817</v>
      </c>
      <c r="C683" s="286">
        <v>0</v>
      </c>
      <c r="D683" s="286">
        <v>0</v>
      </c>
      <c r="E683" s="285">
        <f t="shared" ref="E683" si="104">SUM(E684:E685)</f>
        <v>0</v>
      </c>
    </row>
    <row r="684" spans="1:5" ht="20.25" customHeight="1">
      <c r="A684" s="283">
        <v>2083001</v>
      </c>
      <c r="B684" s="287" t="s">
        <v>818</v>
      </c>
      <c r="C684" s="286" t="s">
        <v>333</v>
      </c>
      <c r="D684" s="286" t="s">
        <v>334</v>
      </c>
      <c r="E684" s="285"/>
    </row>
    <row r="685" spans="1:5" ht="20.25" customHeight="1">
      <c r="A685" s="283">
        <v>2083099</v>
      </c>
      <c r="B685" s="287" t="s">
        <v>819</v>
      </c>
      <c r="C685" s="286" t="s">
        <v>333</v>
      </c>
      <c r="D685" s="286" t="s">
        <v>334</v>
      </c>
      <c r="E685" s="285"/>
    </row>
    <row r="686" spans="1:5" ht="20.25" customHeight="1">
      <c r="A686" s="283">
        <v>20899</v>
      </c>
      <c r="B686" s="284" t="s">
        <v>820</v>
      </c>
      <c r="C686" s="286">
        <v>3157</v>
      </c>
      <c r="D686" s="286">
        <v>2015</v>
      </c>
      <c r="E686" s="285">
        <f t="shared" ref="E686" si="105">E687</f>
        <v>1142</v>
      </c>
    </row>
    <row r="687" spans="1:5" ht="20.25" customHeight="1">
      <c r="A687" s="283">
        <v>2089901</v>
      </c>
      <c r="B687" s="287" t="s">
        <v>821</v>
      </c>
      <c r="C687" s="286">
        <v>3157</v>
      </c>
      <c r="D687" s="286">
        <v>2015</v>
      </c>
      <c r="E687" s="285">
        <f>1+1141</f>
        <v>1142</v>
      </c>
    </row>
    <row r="688" spans="1:5" ht="20.25" customHeight="1">
      <c r="A688" s="283">
        <v>210</v>
      </c>
      <c r="B688" s="284" t="s">
        <v>822</v>
      </c>
      <c r="C688" s="286">
        <v>16934</v>
      </c>
      <c r="D688" s="286">
        <v>13706</v>
      </c>
      <c r="E688" s="285">
        <f t="shared" ref="E688" si="106">SUM(E689,E694,E708,E712,E724,E727,E731,E736,E740,E744,E747,E756)</f>
        <v>3228</v>
      </c>
    </row>
    <row r="689" spans="1:5" ht="20.25" customHeight="1">
      <c r="A689" s="283">
        <v>21001</v>
      </c>
      <c r="B689" s="284" t="s">
        <v>823</v>
      </c>
      <c r="C689" s="286">
        <v>1977</v>
      </c>
      <c r="D689" s="286">
        <v>1977</v>
      </c>
      <c r="E689" s="285">
        <f t="shared" ref="E689" si="107">SUM(E690:E693)</f>
        <v>0</v>
      </c>
    </row>
    <row r="690" spans="1:5" ht="20.25" customHeight="1">
      <c r="A690" s="283">
        <v>2100101</v>
      </c>
      <c r="B690" s="287" t="s">
        <v>330</v>
      </c>
      <c r="C690" s="286">
        <v>1419</v>
      </c>
      <c r="D690" s="286">
        <v>1419</v>
      </c>
      <c r="E690" s="285"/>
    </row>
    <row r="691" spans="1:5" ht="20.25" customHeight="1">
      <c r="A691" s="283">
        <v>2100102</v>
      </c>
      <c r="B691" s="287" t="s">
        <v>331</v>
      </c>
      <c r="C691" s="286">
        <v>215</v>
      </c>
      <c r="D691" s="286">
        <v>215</v>
      </c>
      <c r="E691" s="285"/>
    </row>
    <row r="692" spans="1:5" ht="20.25" customHeight="1">
      <c r="A692" s="283">
        <v>2100103</v>
      </c>
      <c r="B692" s="287" t="s">
        <v>332</v>
      </c>
      <c r="C692" s="286" t="s">
        <v>333</v>
      </c>
      <c r="D692" s="286" t="s">
        <v>334</v>
      </c>
      <c r="E692" s="285"/>
    </row>
    <row r="693" spans="1:5" ht="20.25" customHeight="1">
      <c r="A693" s="283">
        <v>2100199</v>
      </c>
      <c r="B693" s="287" t="s">
        <v>824</v>
      </c>
      <c r="C693" s="286">
        <v>343</v>
      </c>
      <c r="D693" s="286">
        <v>343</v>
      </c>
      <c r="E693" s="285"/>
    </row>
    <row r="694" spans="1:5" ht="20.25" customHeight="1">
      <c r="A694" s="283">
        <v>21002</v>
      </c>
      <c r="B694" s="284" t="s">
        <v>825</v>
      </c>
      <c r="C694" s="286">
        <v>3604</v>
      </c>
      <c r="D694" s="286">
        <v>2592</v>
      </c>
      <c r="E694" s="285">
        <f t="shared" ref="E694" si="108">SUM(E695:E707)</f>
        <v>1012</v>
      </c>
    </row>
    <row r="695" spans="1:5" ht="20.25" customHeight="1">
      <c r="A695" s="283">
        <v>2100201</v>
      </c>
      <c r="B695" s="287" t="s">
        <v>826</v>
      </c>
      <c r="C695" s="286">
        <v>804</v>
      </c>
      <c r="D695" s="286">
        <v>804</v>
      </c>
      <c r="E695" s="285"/>
    </row>
    <row r="696" spans="1:5" ht="20.25" customHeight="1">
      <c r="A696" s="283">
        <v>2100202</v>
      </c>
      <c r="B696" s="287" t="s">
        <v>827</v>
      </c>
      <c r="C696" s="286">
        <v>184</v>
      </c>
      <c r="D696" s="286">
        <v>184</v>
      </c>
      <c r="E696" s="285"/>
    </row>
    <row r="697" spans="1:5" ht="20.25" customHeight="1">
      <c r="A697" s="283">
        <v>2100203</v>
      </c>
      <c r="B697" s="287" t="s">
        <v>828</v>
      </c>
      <c r="C697" s="286">
        <v>1139</v>
      </c>
      <c r="D697" s="286">
        <v>508</v>
      </c>
      <c r="E697" s="285">
        <f>434+197</f>
        <v>631</v>
      </c>
    </row>
    <row r="698" spans="1:5" ht="20.25" customHeight="1">
      <c r="A698" s="283">
        <v>2100204</v>
      </c>
      <c r="B698" s="287" t="s">
        <v>829</v>
      </c>
      <c r="C698" s="286" t="s">
        <v>333</v>
      </c>
      <c r="D698" s="286" t="s">
        <v>334</v>
      </c>
      <c r="E698" s="285"/>
    </row>
    <row r="699" spans="1:5" ht="20.25" customHeight="1">
      <c r="A699" s="283">
        <v>2100205</v>
      </c>
      <c r="B699" s="287" t="s">
        <v>830</v>
      </c>
      <c r="C699" s="286">
        <v>26</v>
      </c>
      <c r="D699" s="286">
        <v>26</v>
      </c>
      <c r="E699" s="285"/>
    </row>
    <row r="700" spans="1:5" ht="20.25" customHeight="1">
      <c r="A700" s="283">
        <v>2100206</v>
      </c>
      <c r="B700" s="287" t="s">
        <v>831</v>
      </c>
      <c r="C700" s="286">
        <v>24</v>
      </c>
      <c r="D700" s="286">
        <v>24</v>
      </c>
      <c r="E700" s="285"/>
    </row>
    <row r="701" spans="1:5" ht="20.25" customHeight="1">
      <c r="A701" s="283">
        <v>2100207</v>
      </c>
      <c r="B701" s="287" t="s">
        <v>832</v>
      </c>
      <c r="C701" s="286" t="s">
        <v>333</v>
      </c>
      <c r="D701" s="286" t="s">
        <v>334</v>
      </c>
      <c r="E701" s="285"/>
    </row>
    <row r="702" spans="1:5" ht="20.25" customHeight="1">
      <c r="A702" s="283">
        <v>2100208</v>
      </c>
      <c r="B702" s="287" t="s">
        <v>833</v>
      </c>
      <c r="C702" s="286">
        <v>9</v>
      </c>
      <c r="D702" s="286">
        <v>9</v>
      </c>
      <c r="E702" s="285"/>
    </row>
    <row r="703" spans="1:5" ht="20.25" customHeight="1">
      <c r="A703" s="283">
        <v>2100209</v>
      </c>
      <c r="B703" s="287" t="s">
        <v>834</v>
      </c>
      <c r="C703" s="286" t="s">
        <v>333</v>
      </c>
      <c r="D703" s="286" t="s">
        <v>334</v>
      </c>
      <c r="E703" s="285"/>
    </row>
    <row r="704" spans="1:5" ht="20.25" customHeight="1">
      <c r="A704" s="283">
        <v>2100210</v>
      </c>
      <c r="B704" s="287" t="s">
        <v>835</v>
      </c>
      <c r="C704" s="286" t="s">
        <v>333</v>
      </c>
      <c r="D704" s="286" t="s">
        <v>334</v>
      </c>
      <c r="E704" s="285"/>
    </row>
    <row r="705" spans="1:5" ht="20.25" customHeight="1">
      <c r="A705" s="283">
        <v>2100211</v>
      </c>
      <c r="B705" s="287" t="s">
        <v>836</v>
      </c>
      <c r="C705" s="286" t="s">
        <v>333</v>
      </c>
      <c r="D705" s="286" t="s">
        <v>334</v>
      </c>
      <c r="E705" s="285"/>
    </row>
    <row r="706" spans="1:5" ht="20.25" customHeight="1">
      <c r="A706" s="283">
        <v>2100212</v>
      </c>
      <c r="B706" s="287" t="s">
        <v>837</v>
      </c>
      <c r="C706" s="286" t="s">
        <v>333</v>
      </c>
      <c r="D706" s="286" t="s">
        <v>334</v>
      </c>
      <c r="E706" s="285"/>
    </row>
    <row r="707" spans="1:5" ht="20.25" customHeight="1">
      <c r="A707" s="283">
        <v>2100299</v>
      </c>
      <c r="B707" s="287" t="s">
        <v>838</v>
      </c>
      <c r="C707" s="286">
        <v>1419</v>
      </c>
      <c r="D707" s="286">
        <v>1038</v>
      </c>
      <c r="E707" s="285">
        <v>381</v>
      </c>
    </row>
    <row r="708" spans="1:5" ht="20.25" customHeight="1">
      <c r="A708" s="283">
        <v>21003</v>
      </c>
      <c r="B708" s="284" t="s">
        <v>839</v>
      </c>
      <c r="C708" s="286">
        <v>91</v>
      </c>
      <c r="D708" s="286">
        <v>91</v>
      </c>
      <c r="E708" s="285">
        <f t="shared" ref="E708" si="109">SUM(E709:E711)</f>
        <v>0</v>
      </c>
    </row>
    <row r="709" spans="1:5" ht="20.25" customHeight="1">
      <c r="A709" s="283">
        <v>2100301</v>
      </c>
      <c r="B709" s="287" t="s">
        <v>840</v>
      </c>
      <c r="C709" s="286" t="s">
        <v>333</v>
      </c>
      <c r="D709" s="286" t="s">
        <v>334</v>
      </c>
      <c r="E709" s="285"/>
    </row>
    <row r="710" spans="1:5" ht="20.25" customHeight="1">
      <c r="A710" s="283">
        <v>2100302</v>
      </c>
      <c r="B710" s="287" t="s">
        <v>841</v>
      </c>
      <c r="C710" s="286" t="s">
        <v>333</v>
      </c>
      <c r="D710" s="286" t="s">
        <v>334</v>
      </c>
      <c r="E710" s="285"/>
    </row>
    <row r="711" spans="1:5" ht="20.25" customHeight="1">
      <c r="A711" s="283">
        <v>2100399</v>
      </c>
      <c r="B711" s="287" t="s">
        <v>842</v>
      </c>
      <c r="C711" s="286">
        <v>91</v>
      </c>
      <c r="D711" s="286">
        <v>91</v>
      </c>
      <c r="E711" s="285"/>
    </row>
    <row r="712" spans="1:5" ht="20.25" customHeight="1">
      <c r="A712" s="283">
        <v>21004</v>
      </c>
      <c r="B712" s="284" t="s">
        <v>843</v>
      </c>
      <c r="C712" s="286">
        <v>4980</v>
      </c>
      <c r="D712" s="286">
        <v>4088</v>
      </c>
      <c r="E712" s="285">
        <f t="shared" ref="E712" si="110">SUM(E713:E723)</f>
        <v>892</v>
      </c>
    </row>
    <row r="713" spans="1:5" ht="20.25" customHeight="1">
      <c r="A713" s="283">
        <v>2100401</v>
      </c>
      <c r="B713" s="287" t="s">
        <v>844</v>
      </c>
      <c r="C713" s="286">
        <v>922</v>
      </c>
      <c r="D713" s="286">
        <v>922</v>
      </c>
      <c r="E713" s="285"/>
    </row>
    <row r="714" spans="1:5" ht="20.25" customHeight="1">
      <c r="A714" s="283">
        <v>2100402</v>
      </c>
      <c r="B714" s="287" t="s">
        <v>845</v>
      </c>
      <c r="C714" s="286">
        <v>299</v>
      </c>
      <c r="D714" s="286">
        <v>299</v>
      </c>
      <c r="E714" s="285"/>
    </row>
    <row r="715" spans="1:5" ht="20.25" customHeight="1">
      <c r="A715" s="283">
        <v>2100403</v>
      </c>
      <c r="B715" s="287" t="s">
        <v>846</v>
      </c>
      <c r="C715" s="286">
        <v>1378</v>
      </c>
      <c r="D715" s="286">
        <v>1378</v>
      </c>
      <c r="E715" s="285"/>
    </row>
    <row r="716" spans="1:5" ht="20.25" customHeight="1">
      <c r="A716" s="283">
        <v>2100404</v>
      </c>
      <c r="B716" s="287" t="s">
        <v>847</v>
      </c>
      <c r="C716" s="286" t="s">
        <v>333</v>
      </c>
      <c r="D716" s="286" t="s">
        <v>334</v>
      </c>
      <c r="E716" s="285"/>
    </row>
    <row r="717" spans="1:5" ht="20.25" customHeight="1">
      <c r="A717" s="283">
        <v>2100405</v>
      </c>
      <c r="B717" s="287" t="s">
        <v>848</v>
      </c>
      <c r="C717" s="286">
        <v>66</v>
      </c>
      <c r="D717" s="286">
        <v>66</v>
      </c>
      <c r="E717" s="285"/>
    </row>
    <row r="718" spans="1:5" ht="20.25" customHeight="1">
      <c r="A718" s="283">
        <v>2100406</v>
      </c>
      <c r="B718" s="287" t="s">
        <v>849</v>
      </c>
      <c r="C718" s="286">
        <v>152</v>
      </c>
      <c r="D718" s="286">
        <v>152</v>
      </c>
      <c r="E718" s="285"/>
    </row>
    <row r="719" spans="1:5" ht="20.25" customHeight="1">
      <c r="A719" s="283">
        <v>2100407</v>
      </c>
      <c r="B719" s="287" t="s">
        <v>850</v>
      </c>
      <c r="C719" s="286" t="s">
        <v>333</v>
      </c>
      <c r="D719" s="286" t="s">
        <v>334</v>
      </c>
      <c r="E719" s="285"/>
    </row>
    <row r="720" spans="1:5" ht="20.25" customHeight="1">
      <c r="A720" s="283">
        <v>2100408</v>
      </c>
      <c r="B720" s="287" t="s">
        <v>851</v>
      </c>
      <c r="C720" s="286">
        <v>283</v>
      </c>
      <c r="D720" s="286">
        <v>239</v>
      </c>
      <c r="E720" s="285">
        <v>44</v>
      </c>
    </row>
    <row r="721" spans="1:5" ht="20.25" customHeight="1">
      <c r="A721" s="283">
        <v>2100409</v>
      </c>
      <c r="B721" s="287" t="s">
        <v>852</v>
      </c>
      <c r="C721" s="286">
        <v>1100</v>
      </c>
      <c r="D721" s="286">
        <v>252</v>
      </c>
      <c r="E721" s="285">
        <v>848</v>
      </c>
    </row>
    <row r="722" spans="1:5" ht="20.25" customHeight="1">
      <c r="A722" s="283">
        <v>2100410</v>
      </c>
      <c r="B722" s="287" t="s">
        <v>853</v>
      </c>
      <c r="C722" s="286">
        <v>54</v>
      </c>
      <c r="D722" s="286">
        <v>54</v>
      </c>
      <c r="E722" s="285"/>
    </row>
    <row r="723" spans="1:5" ht="20.25" customHeight="1">
      <c r="A723" s="283">
        <v>2100499</v>
      </c>
      <c r="B723" s="287" t="s">
        <v>854</v>
      </c>
      <c r="C723" s="286">
        <v>724</v>
      </c>
      <c r="D723" s="286">
        <v>724</v>
      </c>
      <c r="E723" s="285"/>
    </row>
    <row r="724" spans="1:5" ht="20.25" customHeight="1">
      <c r="A724" s="283">
        <v>21006</v>
      </c>
      <c r="B724" s="284" t="s">
        <v>855</v>
      </c>
      <c r="C724" s="286">
        <v>121</v>
      </c>
      <c r="D724" s="286">
        <v>48</v>
      </c>
      <c r="E724" s="285">
        <f t="shared" ref="E724" si="111">SUM(E725:E726)</f>
        <v>73</v>
      </c>
    </row>
    <row r="725" spans="1:5" ht="20.25" customHeight="1">
      <c r="A725" s="283">
        <v>2100601</v>
      </c>
      <c r="B725" s="287" t="s">
        <v>856</v>
      </c>
      <c r="C725" s="286">
        <v>121</v>
      </c>
      <c r="D725" s="286">
        <v>48</v>
      </c>
      <c r="E725" s="285">
        <v>73</v>
      </c>
    </row>
    <row r="726" spans="1:5" ht="20.25" customHeight="1">
      <c r="A726" s="283">
        <v>2100699</v>
      </c>
      <c r="B726" s="287" t="s">
        <v>857</v>
      </c>
      <c r="C726" s="286" t="s">
        <v>333</v>
      </c>
      <c r="D726" s="286" t="s">
        <v>334</v>
      </c>
      <c r="E726" s="285"/>
    </row>
    <row r="727" spans="1:5" ht="20.25" customHeight="1">
      <c r="A727" s="283">
        <v>21007</v>
      </c>
      <c r="B727" s="284" t="s">
        <v>858</v>
      </c>
      <c r="C727" s="286">
        <v>2230</v>
      </c>
      <c r="D727" s="286">
        <v>1363</v>
      </c>
      <c r="E727" s="285">
        <f t="shared" ref="E727" si="112">SUM(E728:E730)</f>
        <v>867</v>
      </c>
    </row>
    <row r="728" spans="1:5" ht="20.25" customHeight="1">
      <c r="A728" s="283">
        <v>2100716</v>
      </c>
      <c r="B728" s="287" t="s">
        <v>859</v>
      </c>
      <c r="C728" s="286">
        <v>2</v>
      </c>
      <c r="D728" s="286">
        <v>2</v>
      </c>
      <c r="E728" s="285"/>
    </row>
    <row r="729" spans="1:5" ht="20.25" customHeight="1">
      <c r="A729" s="283">
        <v>2100717</v>
      </c>
      <c r="B729" s="287" t="s">
        <v>860</v>
      </c>
      <c r="C729" s="286">
        <v>1145</v>
      </c>
      <c r="D729" s="286">
        <v>288</v>
      </c>
      <c r="E729" s="285">
        <v>857</v>
      </c>
    </row>
    <row r="730" spans="1:5" ht="20.25" customHeight="1">
      <c r="A730" s="283">
        <v>2100799</v>
      </c>
      <c r="B730" s="287" t="s">
        <v>861</v>
      </c>
      <c r="C730" s="286">
        <v>1083</v>
      </c>
      <c r="D730" s="286">
        <v>1073</v>
      </c>
      <c r="E730" s="285">
        <v>10</v>
      </c>
    </row>
    <row r="731" spans="1:5" ht="20.25" customHeight="1">
      <c r="A731" s="283">
        <v>21011</v>
      </c>
      <c r="B731" s="284" t="s">
        <v>862</v>
      </c>
      <c r="C731" s="286">
        <v>3530</v>
      </c>
      <c r="D731" s="286">
        <v>3530</v>
      </c>
      <c r="E731" s="285">
        <f t="shared" ref="E731" si="113">SUM(E732:E735)</f>
        <v>0</v>
      </c>
    </row>
    <row r="732" spans="1:5" ht="20.25" customHeight="1">
      <c r="A732" s="283">
        <v>2101101</v>
      </c>
      <c r="B732" s="287" t="s">
        <v>863</v>
      </c>
      <c r="C732" s="286">
        <v>2234</v>
      </c>
      <c r="D732" s="286">
        <v>2234</v>
      </c>
      <c r="E732" s="285"/>
    </row>
    <row r="733" spans="1:5" ht="20.25" customHeight="1">
      <c r="A733" s="283">
        <v>2101102</v>
      </c>
      <c r="B733" s="287" t="s">
        <v>864</v>
      </c>
      <c r="C733" s="286">
        <v>626</v>
      </c>
      <c r="D733" s="286">
        <v>626</v>
      </c>
      <c r="E733" s="285"/>
    </row>
    <row r="734" spans="1:5" ht="20.25" customHeight="1">
      <c r="A734" s="283">
        <v>2101103</v>
      </c>
      <c r="B734" s="287" t="s">
        <v>865</v>
      </c>
      <c r="C734" s="286">
        <v>661</v>
      </c>
      <c r="D734" s="286">
        <v>661</v>
      </c>
      <c r="E734" s="285"/>
    </row>
    <row r="735" spans="1:5" ht="20.25" customHeight="1">
      <c r="A735" s="283">
        <v>2101199</v>
      </c>
      <c r="B735" s="287" t="s">
        <v>866</v>
      </c>
      <c r="C735" s="286">
        <v>10</v>
      </c>
      <c r="D735" s="286">
        <v>10</v>
      </c>
      <c r="E735" s="285"/>
    </row>
    <row r="736" spans="1:5" ht="20.25" customHeight="1">
      <c r="A736" s="283">
        <v>21012</v>
      </c>
      <c r="B736" s="284" t="s">
        <v>867</v>
      </c>
      <c r="C736" s="286">
        <v>0</v>
      </c>
      <c r="D736" s="286">
        <v>0</v>
      </c>
      <c r="E736" s="285">
        <f t="shared" ref="E736" si="114">SUM(E737:E739)</f>
        <v>0</v>
      </c>
    </row>
    <row r="737" spans="1:5" ht="20.25" customHeight="1">
      <c r="A737" s="283">
        <v>2101201</v>
      </c>
      <c r="B737" s="287" t="s">
        <v>868</v>
      </c>
      <c r="C737" s="286" t="s">
        <v>333</v>
      </c>
      <c r="D737" s="286" t="s">
        <v>334</v>
      </c>
      <c r="E737" s="285"/>
    </row>
    <row r="738" spans="1:5" ht="20.25" customHeight="1">
      <c r="A738" s="283">
        <v>2101202</v>
      </c>
      <c r="B738" s="287" t="s">
        <v>869</v>
      </c>
      <c r="C738" s="286" t="s">
        <v>333</v>
      </c>
      <c r="D738" s="286" t="s">
        <v>334</v>
      </c>
      <c r="E738" s="285"/>
    </row>
    <row r="739" spans="1:5" ht="20.25" customHeight="1">
      <c r="A739" s="283">
        <v>2101299</v>
      </c>
      <c r="B739" s="287" t="s">
        <v>870</v>
      </c>
      <c r="C739" s="286" t="s">
        <v>333</v>
      </c>
      <c r="D739" s="286" t="s">
        <v>334</v>
      </c>
      <c r="E739" s="285"/>
    </row>
    <row r="740" spans="1:5" ht="20.25" customHeight="1">
      <c r="A740" s="283">
        <v>21013</v>
      </c>
      <c r="B740" s="284" t="s">
        <v>871</v>
      </c>
      <c r="C740" s="286">
        <v>311</v>
      </c>
      <c r="D740" s="286">
        <v>0</v>
      </c>
      <c r="E740" s="285">
        <f t="shared" ref="E740" si="115">SUM(E741:E743)</f>
        <v>311</v>
      </c>
    </row>
    <row r="741" spans="1:5" ht="20.25" customHeight="1">
      <c r="A741" s="283">
        <v>2101301</v>
      </c>
      <c r="B741" s="287" t="s">
        <v>872</v>
      </c>
      <c r="C741" s="286">
        <v>26</v>
      </c>
      <c r="D741" s="286">
        <v>0</v>
      </c>
      <c r="E741" s="285">
        <v>26</v>
      </c>
    </row>
    <row r="742" spans="1:5" ht="20.25" customHeight="1">
      <c r="A742" s="283">
        <v>2101302</v>
      </c>
      <c r="B742" s="287" t="s">
        <v>873</v>
      </c>
      <c r="C742" s="286">
        <v>260</v>
      </c>
      <c r="D742" s="286">
        <v>0</v>
      </c>
      <c r="E742" s="285">
        <v>260</v>
      </c>
    </row>
    <row r="743" spans="1:5" ht="20.25" customHeight="1">
      <c r="A743" s="283">
        <v>2101399</v>
      </c>
      <c r="B743" s="287" t="s">
        <v>874</v>
      </c>
      <c r="C743" s="286">
        <v>25</v>
      </c>
      <c r="D743" s="286">
        <v>0</v>
      </c>
      <c r="E743" s="285">
        <v>25</v>
      </c>
    </row>
    <row r="744" spans="1:5" ht="20.25" customHeight="1">
      <c r="A744" s="283">
        <v>21014</v>
      </c>
      <c r="B744" s="284" t="s">
        <v>875</v>
      </c>
      <c r="C744" s="286">
        <v>56</v>
      </c>
      <c r="D744" s="286">
        <v>0</v>
      </c>
      <c r="E744" s="285">
        <f t="shared" ref="E744" si="116">SUM(E745:E746)</f>
        <v>56</v>
      </c>
    </row>
    <row r="745" spans="1:5" ht="20.25" customHeight="1">
      <c r="A745" s="283">
        <v>2101401</v>
      </c>
      <c r="B745" s="287" t="s">
        <v>876</v>
      </c>
      <c r="C745" s="286">
        <v>56</v>
      </c>
      <c r="D745" s="286">
        <v>0</v>
      </c>
      <c r="E745" s="285">
        <v>56</v>
      </c>
    </row>
    <row r="746" spans="1:5" ht="20.25" customHeight="1">
      <c r="A746" s="283">
        <v>2101499</v>
      </c>
      <c r="B746" s="287" t="s">
        <v>877</v>
      </c>
      <c r="C746" s="286" t="s">
        <v>333</v>
      </c>
      <c r="D746" s="286" t="s">
        <v>334</v>
      </c>
      <c r="E746" s="285"/>
    </row>
    <row r="747" spans="1:5" ht="20.25" customHeight="1">
      <c r="A747" s="283">
        <v>21015</v>
      </c>
      <c r="B747" s="284" t="s">
        <v>878</v>
      </c>
      <c r="C747" s="286">
        <v>18</v>
      </c>
      <c r="D747" s="286">
        <v>18</v>
      </c>
      <c r="E747" s="285">
        <f t="shared" ref="E747" si="117">SUM(E748:E755)</f>
        <v>0</v>
      </c>
    </row>
    <row r="748" spans="1:5" ht="20.25" customHeight="1">
      <c r="A748" s="283">
        <v>2101501</v>
      </c>
      <c r="B748" s="287" t="s">
        <v>330</v>
      </c>
      <c r="C748" s="286">
        <v>9</v>
      </c>
      <c r="D748" s="286">
        <v>9</v>
      </c>
      <c r="E748" s="285"/>
    </row>
    <row r="749" spans="1:5" ht="20.25" customHeight="1">
      <c r="A749" s="283">
        <v>2101502</v>
      </c>
      <c r="B749" s="287" t="s">
        <v>331</v>
      </c>
      <c r="C749" s="286" t="s">
        <v>333</v>
      </c>
      <c r="D749" s="286" t="s">
        <v>334</v>
      </c>
      <c r="E749" s="285"/>
    </row>
    <row r="750" spans="1:5" ht="20.25" customHeight="1">
      <c r="A750" s="283">
        <v>2101503</v>
      </c>
      <c r="B750" s="287" t="s">
        <v>332</v>
      </c>
      <c r="C750" s="286" t="s">
        <v>333</v>
      </c>
      <c r="D750" s="286" t="s">
        <v>334</v>
      </c>
      <c r="E750" s="285"/>
    </row>
    <row r="751" spans="1:5" ht="20.25" customHeight="1">
      <c r="A751" s="283">
        <v>2101504</v>
      </c>
      <c r="B751" s="287" t="s">
        <v>374</v>
      </c>
      <c r="C751" s="286" t="s">
        <v>333</v>
      </c>
      <c r="D751" s="286" t="s">
        <v>334</v>
      </c>
      <c r="E751" s="285"/>
    </row>
    <row r="752" spans="1:5" ht="20.25" customHeight="1">
      <c r="A752" s="283">
        <v>2101505</v>
      </c>
      <c r="B752" s="287" t="s">
        <v>879</v>
      </c>
      <c r="C752" s="286" t="s">
        <v>333</v>
      </c>
      <c r="D752" s="286" t="s">
        <v>334</v>
      </c>
      <c r="E752" s="285"/>
    </row>
    <row r="753" spans="1:5" ht="20.25" customHeight="1">
      <c r="A753" s="283">
        <v>2101506</v>
      </c>
      <c r="B753" s="287" t="s">
        <v>880</v>
      </c>
      <c r="C753" s="286" t="s">
        <v>333</v>
      </c>
      <c r="D753" s="286" t="s">
        <v>334</v>
      </c>
      <c r="E753" s="285"/>
    </row>
    <row r="754" spans="1:5" ht="20.25" customHeight="1">
      <c r="A754" s="283">
        <v>2101550</v>
      </c>
      <c r="B754" s="287" t="s">
        <v>341</v>
      </c>
      <c r="C754" s="286">
        <v>9</v>
      </c>
      <c r="D754" s="286">
        <v>9</v>
      </c>
      <c r="E754" s="285"/>
    </row>
    <row r="755" spans="1:5" ht="20.25" customHeight="1">
      <c r="A755" s="283">
        <v>2101599</v>
      </c>
      <c r="B755" s="287" t="s">
        <v>881</v>
      </c>
      <c r="C755" s="286" t="s">
        <v>333</v>
      </c>
      <c r="D755" s="286" t="s">
        <v>334</v>
      </c>
      <c r="E755" s="285"/>
    </row>
    <row r="756" spans="1:5" ht="20.25" customHeight="1">
      <c r="A756" s="283">
        <v>21099</v>
      </c>
      <c r="B756" s="284" t="s">
        <v>882</v>
      </c>
      <c r="C756" s="286">
        <v>17</v>
      </c>
      <c r="D756" s="286">
        <v>0</v>
      </c>
      <c r="E756" s="285">
        <f t="shared" ref="E756" si="118">E757</f>
        <v>17</v>
      </c>
    </row>
    <row r="757" spans="1:5" ht="20.25" customHeight="1">
      <c r="A757" s="283">
        <v>2109901</v>
      </c>
      <c r="B757" s="287" t="s">
        <v>883</v>
      </c>
      <c r="C757" s="286">
        <v>17</v>
      </c>
      <c r="D757" s="286">
        <v>0</v>
      </c>
      <c r="E757" s="285">
        <f>54+397-434</f>
        <v>17</v>
      </c>
    </row>
    <row r="758" spans="1:5" ht="20.25" customHeight="1">
      <c r="A758" s="283">
        <v>211</v>
      </c>
      <c r="B758" s="284" t="s">
        <v>884</v>
      </c>
      <c r="C758" s="286">
        <v>19271</v>
      </c>
      <c r="D758" s="286">
        <v>15762</v>
      </c>
      <c r="E758" s="285">
        <f t="shared" ref="E758" si="119">E759+E769+E773+E781+E786+E793+E799+E802+E805+E807+E809+E815+E817+E819+E834</f>
        <v>3509</v>
      </c>
    </row>
    <row r="759" spans="1:5" ht="20.25" customHeight="1">
      <c r="A759" s="283">
        <v>21101</v>
      </c>
      <c r="B759" s="284" t="s">
        <v>885</v>
      </c>
      <c r="C759" s="286">
        <v>3301</v>
      </c>
      <c r="D759" s="286">
        <v>3203</v>
      </c>
      <c r="E759" s="285">
        <f t="shared" ref="E759" si="120">SUM(E760:E768)</f>
        <v>98</v>
      </c>
    </row>
    <row r="760" spans="1:5" ht="20.25" customHeight="1">
      <c r="A760" s="283">
        <v>2110101</v>
      </c>
      <c r="B760" s="287" t="s">
        <v>330</v>
      </c>
      <c r="C760" s="286">
        <v>1972</v>
      </c>
      <c r="D760" s="286">
        <v>1972</v>
      </c>
      <c r="E760" s="285"/>
    </row>
    <row r="761" spans="1:5" ht="20.25" customHeight="1">
      <c r="A761" s="283">
        <v>2110102</v>
      </c>
      <c r="B761" s="287" t="s">
        <v>331</v>
      </c>
      <c r="C761" s="286">
        <v>4</v>
      </c>
      <c r="D761" s="286">
        <v>4</v>
      </c>
      <c r="E761" s="285"/>
    </row>
    <row r="762" spans="1:5" ht="20.25" customHeight="1">
      <c r="A762" s="283">
        <v>2110103</v>
      </c>
      <c r="B762" s="287" t="s">
        <v>332</v>
      </c>
      <c r="C762" s="286" t="s">
        <v>333</v>
      </c>
      <c r="D762" s="286" t="s">
        <v>334</v>
      </c>
      <c r="E762" s="285"/>
    </row>
    <row r="763" spans="1:5" ht="20.25" customHeight="1">
      <c r="A763" s="283">
        <v>2110104</v>
      </c>
      <c r="B763" s="287" t="s">
        <v>886</v>
      </c>
      <c r="C763" s="286">
        <v>64</v>
      </c>
      <c r="D763" s="286">
        <v>64</v>
      </c>
      <c r="E763" s="285"/>
    </row>
    <row r="764" spans="1:5" ht="20.25" customHeight="1">
      <c r="A764" s="283">
        <v>2110105</v>
      </c>
      <c r="B764" s="287" t="s">
        <v>887</v>
      </c>
      <c r="C764" s="286" t="s">
        <v>333</v>
      </c>
      <c r="D764" s="286" t="s">
        <v>334</v>
      </c>
      <c r="E764" s="285"/>
    </row>
    <row r="765" spans="1:5" ht="20.25" customHeight="1">
      <c r="A765" s="283">
        <v>2110106</v>
      </c>
      <c r="B765" s="287" t="s">
        <v>888</v>
      </c>
      <c r="C765" s="286" t="s">
        <v>333</v>
      </c>
      <c r="D765" s="286" t="s">
        <v>334</v>
      </c>
      <c r="E765" s="285"/>
    </row>
    <row r="766" spans="1:5" ht="20.25" customHeight="1">
      <c r="A766" s="283">
        <v>2110107</v>
      </c>
      <c r="B766" s="287" t="s">
        <v>889</v>
      </c>
      <c r="C766" s="286" t="s">
        <v>333</v>
      </c>
      <c r="D766" s="286" t="s">
        <v>334</v>
      </c>
      <c r="E766" s="285"/>
    </row>
    <row r="767" spans="1:5" ht="20.25" customHeight="1">
      <c r="A767" s="283">
        <v>2110108</v>
      </c>
      <c r="B767" s="287" t="s">
        <v>361</v>
      </c>
      <c r="C767" s="286" t="s">
        <v>333</v>
      </c>
      <c r="D767" s="286" t="s">
        <v>334</v>
      </c>
      <c r="E767" s="285"/>
    </row>
    <row r="768" spans="1:5" ht="20.25" customHeight="1">
      <c r="A768" s="283">
        <v>2110199</v>
      </c>
      <c r="B768" s="287" t="s">
        <v>890</v>
      </c>
      <c r="C768" s="286">
        <v>1260</v>
      </c>
      <c r="D768" s="286">
        <v>1162</v>
      </c>
      <c r="E768" s="285">
        <v>98</v>
      </c>
    </row>
    <row r="769" spans="1:5" ht="20.25" customHeight="1">
      <c r="A769" s="283">
        <v>21102</v>
      </c>
      <c r="B769" s="284" t="s">
        <v>891</v>
      </c>
      <c r="C769" s="286">
        <v>679</v>
      </c>
      <c r="D769" s="286">
        <v>679</v>
      </c>
      <c r="E769" s="285">
        <f t="shared" ref="E769" si="121">SUM(E770:E772)</f>
        <v>0</v>
      </c>
    </row>
    <row r="770" spans="1:5" ht="20.25" customHeight="1">
      <c r="A770" s="283">
        <v>2110203</v>
      </c>
      <c r="B770" s="287" t="s">
        <v>892</v>
      </c>
      <c r="C770" s="286">
        <v>606</v>
      </c>
      <c r="D770" s="286">
        <v>606</v>
      </c>
      <c r="E770" s="285"/>
    </row>
    <row r="771" spans="1:5" ht="20.25" customHeight="1">
      <c r="A771" s="283">
        <v>2110204</v>
      </c>
      <c r="B771" s="287" t="s">
        <v>893</v>
      </c>
      <c r="C771" s="286" t="s">
        <v>333</v>
      </c>
      <c r="D771" s="286" t="s">
        <v>334</v>
      </c>
      <c r="E771" s="285"/>
    </row>
    <row r="772" spans="1:5" ht="20.25" customHeight="1">
      <c r="A772" s="283">
        <v>2110299</v>
      </c>
      <c r="B772" s="287" t="s">
        <v>894</v>
      </c>
      <c r="C772" s="286">
        <v>72</v>
      </c>
      <c r="D772" s="286">
        <v>72</v>
      </c>
      <c r="E772" s="285"/>
    </row>
    <row r="773" spans="1:5" ht="20.25" customHeight="1">
      <c r="A773" s="283">
        <v>21103</v>
      </c>
      <c r="B773" s="284" t="s">
        <v>895</v>
      </c>
      <c r="C773" s="286">
        <v>6810</v>
      </c>
      <c r="D773" s="286">
        <v>4317</v>
      </c>
      <c r="E773" s="285">
        <f t="shared" ref="E773" si="122">SUM(E774:E780)</f>
        <v>2493</v>
      </c>
    </row>
    <row r="774" spans="1:5" ht="20.25" customHeight="1">
      <c r="A774" s="283">
        <v>2110301</v>
      </c>
      <c r="B774" s="287" t="s">
        <v>896</v>
      </c>
      <c r="C774" s="286">
        <v>2082</v>
      </c>
      <c r="D774" s="286">
        <v>1586</v>
      </c>
      <c r="E774" s="285">
        <f>172+324</f>
        <v>496</v>
      </c>
    </row>
    <row r="775" spans="1:5" ht="20.25" customHeight="1">
      <c r="A775" s="283">
        <v>2110302</v>
      </c>
      <c r="B775" s="287" t="s">
        <v>897</v>
      </c>
      <c r="C775" s="286">
        <v>1252</v>
      </c>
      <c r="D775" s="286">
        <v>0</v>
      </c>
      <c r="E775" s="285">
        <f>-172+1424</f>
        <v>1252</v>
      </c>
    </row>
    <row r="776" spans="1:5" ht="20.25" customHeight="1">
      <c r="A776" s="283">
        <v>2110303</v>
      </c>
      <c r="B776" s="287" t="s">
        <v>898</v>
      </c>
      <c r="C776" s="286" t="s">
        <v>333</v>
      </c>
      <c r="D776" s="286" t="s">
        <v>334</v>
      </c>
      <c r="E776" s="285"/>
    </row>
    <row r="777" spans="1:5" ht="20.25" customHeight="1">
      <c r="A777" s="283">
        <v>2110304</v>
      </c>
      <c r="B777" s="287" t="s">
        <v>899</v>
      </c>
      <c r="C777" s="286" t="s">
        <v>333</v>
      </c>
      <c r="D777" s="286" t="s">
        <v>334</v>
      </c>
      <c r="E777" s="285"/>
    </row>
    <row r="778" spans="1:5" ht="20.25" customHeight="1">
      <c r="A778" s="283">
        <v>2110305</v>
      </c>
      <c r="B778" s="287" t="s">
        <v>900</v>
      </c>
      <c r="C778" s="286" t="s">
        <v>333</v>
      </c>
      <c r="D778" s="286" t="s">
        <v>334</v>
      </c>
      <c r="E778" s="285"/>
    </row>
    <row r="779" spans="1:5" ht="20.25" customHeight="1">
      <c r="A779" s="283">
        <v>2110306</v>
      </c>
      <c r="B779" s="287" t="s">
        <v>901</v>
      </c>
      <c r="C779" s="286" t="s">
        <v>333</v>
      </c>
      <c r="D779" s="286" t="s">
        <v>334</v>
      </c>
      <c r="E779" s="285"/>
    </row>
    <row r="780" spans="1:5" ht="20.25" customHeight="1">
      <c r="A780" s="283">
        <v>2110399</v>
      </c>
      <c r="B780" s="287" t="s">
        <v>902</v>
      </c>
      <c r="C780" s="286">
        <v>3475</v>
      </c>
      <c r="D780" s="286">
        <v>2730</v>
      </c>
      <c r="E780" s="285">
        <v>745</v>
      </c>
    </row>
    <row r="781" spans="1:5" ht="20.25" customHeight="1">
      <c r="A781" s="283">
        <v>21104</v>
      </c>
      <c r="B781" s="284" t="s">
        <v>903</v>
      </c>
      <c r="C781" s="286">
        <v>20</v>
      </c>
      <c r="D781" s="286">
        <v>20</v>
      </c>
      <c r="E781" s="285">
        <f t="shared" ref="E781" si="123">SUM(E782:E785)</f>
        <v>0</v>
      </c>
    </row>
    <row r="782" spans="1:5" ht="20.25" customHeight="1">
      <c r="A782" s="283">
        <v>2110401</v>
      </c>
      <c r="B782" s="287" t="s">
        <v>904</v>
      </c>
      <c r="C782" s="286" t="s">
        <v>333</v>
      </c>
      <c r="D782" s="286" t="s">
        <v>334</v>
      </c>
      <c r="E782" s="285"/>
    </row>
    <row r="783" spans="1:5" ht="20.25" customHeight="1">
      <c r="A783" s="283">
        <v>2110402</v>
      </c>
      <c r="B783" s="287" t="s">
        <v>905</v>
      </c>
      <c r="C783" s="286">
        <v>20</v>
      </c>
      <c r="D783" s="286">
        <v>20</v>
      </c>
      <c r="E783" s="285"/>
    </row>
    <row r="784" spans="1:5" ht="20.25" customHeight="1">
      <c r="A784" s="283">
        <v>2110404</v>
      </c>
      <c r="B784" s="287" t="s">
        <v>906</v>
      </c>
      <c r="C784" s="286" t="s">
        <v>333</v>
      </c>
      <c r="D784" s="286" t="s">
        <v>334</v>
      </c>
      <c r="E784" s="285"/>
    </row>
    <row r="785" spans="1:5" ht="20.25" customHeight="1">
      <c r="A785" s="283">
        <v>2110499</v>
      </c>
      <c r="B785" s="287" t="s">
        <v>907</v>
      </c>
      <c r="C785" s="286" t="s">
        <v>333</v>
      </c>
      <c r="D785" s="286" t="s">
        <v>334</v>
      </c>
      <c r="E785" s="285"/>
    </row>
    <row r="786" spans="1:5" ht="20.25" customHeight="1">
      <c r="A786" s="283">
        <v>21105</v>
      </c>
      <c r="B786" s="284" t="s">
        <v>908</v>
      </c>
      <c r="C786" s="286">
        <v>9</v>
      </c>
      <c r="D786" s="286">
        <v>2</v>
      </c>
      <c r="E786" s="285">
        <f t="shared" ref="E786" si="124">SUM(E787:E792)</f>
        <v>7</v>
      </c>
    </row>
    <row r="787" spans="1:5" ht="20.25" customHeight="1">
      <c r="A787" s="283">
        <v>2110501</v>
      </c>
      <c r="B787" s="287" t="s">
        <v>909</v>
      </c>
      <c r="C787" s="286" t="s">
        <v>333</v>
      </c>
      <c r="D787" s="286" t="s">
        <v>334</v>
      </c>
      <c r="E787" s="285"/>
    </row>
    <row r="788" spans="1:5" ht="20.25" customHeight="1">
      <c r="A788" s="283">
        <v>2110502</v>
      </c>
      <c r="B788" s="287" t="s">
        <v>910</v>
      </c>
      <c r="C788" s="286" t="s">
        <v>333</v>
      </c>
      <c r="D788" s="286" t="s">
        <v>334</v>
      </c>
      <c r="E788" s="285"/>
    </row>
    <row r="789" spans="1:5" ht="20.25" customHeight="1">
      <c r="A789" s="283">
        <v>2110503</v>
      </c>
      <c r="B789" s="287" t="s">
        <v>911</v>
      </c>
      <c r="C789" s="286" t="s">
        <v>333</v>
      </c>
      <c r="D789" s="286" t="s">
        <v>334</v>
      </c>
      <c r="E789" s="285"/>
    </row>
    <row r="790" spans="1:5" ht="20.25" customHeight="1">
      <c r="A790" s="283">
        <v>2110506</v>
      </c>
      <c r="B790" s="287" t="s">
        <v>912</v>
      </c>
      <c r="C790" s="286" t="s">
        <v>333</v>
      </c>
      <c r="D790" s="286" t="s">
        <v>334</v>
      </c>
      <c r="E790" s="285"/>
    </row>
    <row r="791" spans="1:5" ht="20.25" customHeight="1">
      <c r="A791" s="283">
        <v>2110507</v>
      </c>
      <c r="B791" s="287" t="s">
        <v>913</v>
      </c>
      <c r="C791" s="286">
        <v>9</v>
      </c>
      <c r="D791" s="286">
        <v>2</v>
      </c>
      <c r="E791" s="285">
        <v>7</v>
      </c>
    </row>
    <row r="792" spans="1:5" ht="20.25" customHeight="1">
      <c r="A792" s="283">
        <v>2110599</v>
      </c>
      <c r="B792" s="287" t="s">
        <v>914</v>
      </c>
      <c r="C792" s="286" t="s">
        <v>333</v>
      </c>
      <c r="D792" s="286" t="s">
        <v>334</v>
      </c>
      <c r="E792" s="285"/>
    </row>
    <row r="793" spans="1:5" ht="20.25" customHeight="1">
      <c r="A793" s="283">
        <v>21106</v>
      </c>
      <c r="B793" s="284" t="s">
        <v>915</v>
      </c>
      <c r="C793" s="286">
        <v>0</v>
      </c>
      <c r="D793" s="286">
        <v>0</v>
      </c>
      <c r="E793" s="285">
        <f t="shared" ref="E793" si="125">SUM(E794:E798)</f>
        <v>0</v>
      </c>
    </row>
    <row r="794" spans="1:5" ht="20.25" customHeight="1">
      <c r="A794" s="283">
        <v>2110602</v>
      </c>
      <c r="B794" s="287" t="s">
        <v>916</v>
      </c>
      <c r="C794" s="286" t="s">
        <v>333</v>
      </c>
      <c r="D794" s="286" t="s">
        <v>334</v>
      </c>
      <c r="E794" s="285"/>
    </row>
    <row r="795" spans="1:5" ht="20.25" customHeight="1">
      <c r="A795" s="283">
        <v>2110603</v>
      </c>
      <c r="B795" s="287" t="s">
        <v>917</v>
      </c>
      <c r="C795" s="286" t="s">
        <v>333</v>
      </c>
      <c r="D795" s="286" t="s">
        <v>334</v>
      </c>
      <c r="E795" s="285"/>
    </row>
    <row r="796" spans="1:5" ht="20.25" customHeight="1">
      <c r="A796" s="283">
        <v>2110604</v>
      </c>
      <c r="B796" s="287" t="s">
        <v>918</v>
      </c>
      <c r="C796" s="286" t="s">
        <v>333</v>
      </c>
      <c r="D796" s="286" t="s">
        <v>334</v>
      </c>
      <c r="E796" s="285"/>
    </row>
    <row r="797" spans="1:5" ht="20.25" customHeight="1">
      <c r="A797" s="283">
        <v>2110605</v>
      </c>
      <c r="B797" s="287" t="s">
        <v>919</v>
      </c>
      <c r="C797" s="286" t="s">
        <v>333</v>
      </c>
      <c r="D797" s="286" t="s">
        <v>334</v>
      </c>
      <c r="E797" s="285"/>
    </row>
    <row r="798" spans="1:5" ht="20.25" customHeight="1">
      <c r="A798" s="283">
        <v>2110699</v>
      </c>
      <c r="B798" s="287" t="s">
        <v>920</v>
      </c>
      <c r="C798" s="286" t="s">
        <v>333</v>
      </c>
      <c r="D798" s="286" t="s">
        <v>334</v>
      </c>
      <c r="E798" s="285"/>
    </row>
    <row r="799" spans="1:5" ht="20.25" customHeight="1">
      <c r="A799" s="283">
        <v>21107</v>
      </c>
      <c r="B799" s="284" t="s">
        <v>921</v>
      </c>
      <c r="C799" s="286">
        <v>0</v>
      </c>
      <c r="D799" s="286">
        <v>0</v>
      </c>
      <c r="E799" s="285">
        <f t="shared" ref="E799" si="126">SUM(E800:E801)</f>
        <v>0</v>
      </c>
    </row>
    <row r="800" spans="1:5" ht="20.25" customHeight="1">
      <c r="A800" s="283">
        <v>2110704</v>
      </c>
      <c r="B800" s="287" t="s">
        <v>922</v>
      </c>
      <c r="C800" s="286" t="s">
        <v>333</v>
      </c>
      <c r="D800" s="286" t="s">
        <v>334</v>
      </c>
      <c r="E800" s="285"/>
    </row>
    <row r="801" spans="1:5" ht="20.25" customHeight="1">
      <c r="A801" s="283">
        <v>2110799</v>
      </c>
      <c r="B801" s="287" t="s">
        <v>923</v>
      </c>
      <c r="C801" s="286" t="s">
        <v>333</v>
      </c>
      <c r="D801" s="286" t="s">
        <v>334</v>
      </c>
      <c r="E801" s="285"/>
    </row>
    <row r="802" spans="1:5" ht="20.25" customHeight="1">
      <c r="A802" s="283">
        <v>21108</v>
      </c>
      <c r="B802" s="284" t="s">
        <v>924</v>
      </c>
      <c r="C802" s="286">
        <v>0</v>
      </c>
      <c r="D802" s="286">
        <v>0</v>
      </c>
      <c r="E802" s="285">
        <f t="shared" ref="E802" si="127">SUM(E803:E804)</f>
        <v>0</v>
      </c>
    </row>
    <row r="803" spans="1:5" ht="20.25" customHeight="1">
      <c r="A803" s="283">
        <v>2110804</v>
      </c>
      <c r="B803" s="287" t="s">
        <v>925</v>
      </c>
      <c r="C803" s="286" t="s">
        <v>333</v>
      </c>
      <c r="D803" s="286" t="s">
        <v>334</v>
      </c>
      <c r="E803" s="285"/>
    </row>
    <row r="804" spans="1:5" ht="20.25" customHeight="1">
      <c r="A804" s="283">
        <v>2110899</v>
      </c>
      <c r="B804" s="287" t="s">
        <v>926</v>
      </c>
      <c r="C804" s="286" t="s">
        <v>333</v>
      </c>
      <c r="D804" s="286" t="s">
        <v>334</v>
      </c>
      <c r="E804" s="285"/>
    </row>
    <row r="805" spans="1:5" ht="20.25" customHeight="1">
      <c r="A805" s="283">
        <v>21109</v>
      </c>
      <c r="B805" s="284" t="s">
        <v>927</v>
      </c>
      <c r="C805" s="286" t="s">
        <v>333</v>
      </c>
      <c r="D805" s="286" t="s">
        <v>334</v>
      </c>
      <c r="E805" s="285">
        <f t="shared" ref="E805" si="128">E806</f>
        <v>0</v>
      </c>
    </row>
    <row r="806" spans="1:5" ht="20.25" customHeight="1">
      <c r="A806" s="283">
        <v>2110901</v>
      </c>
      <c r="B806" s="287" t="s">
        <v>928</v>
      </c>
      <c r="C806" s="286" t="s">
        <v>333</v>
      </c>
      <c r="D806" s="286" t="s">
        <v>334</v>
      </c>
      <c r="E806" s="285"/>
    </row>
    <row r="807" spans="1:5" ht="20.25" customHeight="1">
      <c r="A807" s="283">
        <v>21110</v>
      </c>
      <c r="B807" s="284" t="s">
        <v>929</v>
      </c>
      <c r="C807" s="286">
        <v>4364</v>
      </c>
      <c r="D807" s="286">
        <v>4364</v>
      </c>
      <c r="E807" s="285">
        <f t="shared" ref="E807" si="129">E808</f>
        <v>0</v>
      </c>
    </row>
    <row r="808" spans="1:5" ht="20.25" customHeight="1">
      <c r="A808" s="283">
        <v>2111001</v>
      </c>
      <c r="B808" s="287" t="s">
        <v>930</v>
      </c>
      <c r="C808" s="286">
        <v>4364</v>
      </c>
      <c r="D808" s="286">
        <v>4364</v>
      </c>
      <c r="E808" s="285"/>
    </row>
    <row r="809" spans="1:5" ht="20.25" customHeight="1">
      <c r="A809" s="283">
        <v>21111</v>
      </c>
      <c r="B809" s="284" t="s">
        <v>931</v>
      </c>
      <c r="C809" s="286">
        <v>55</v>
      </c>
      <c r="D809" s="286">
        <v>0</v>
      </c>
      <c r="E809" s="285">
        <f>SUM(E810:E814)</f>
        <v>55</v>
      </c>
    </row>
    <row r="810" spans="1:5" ht="20.25" customHeight="1">
      <c r="A810" s="283">
        <v>2111101</v>
      </c>
      <c r="B810" s="287" t="s">
        <v>932</v>
      </c>
      <c r="C810" s="286">
        <v>46</v>
      </c>
      <c r="D810" s="286">
        <v>0</v>
      </c>
      <c r="E810" s="285">
        <v>46</v>
      </c>
    </row>
    <row r="811" spans="1:5" ht="20.25" customHeight="1">
      <c r="A811" s="283">
        <v>2111102</v>
      </c>
      <c r="B811" s="287" t="s">
        <v>933</v>
      </c>
      <c r="C811" s="286">
        <v>9</v>
      </c>
      <c r="D811" s="286">
        <v>0</v>
      </c>
      <c r="E811" s="285">
        <v>9</v>
      </c>
    </row>
    <row r="812" spans="1:5" ht="20.25" customHeight="1">
      <c r="A812" s="283">
        <v>2111103</v>
      </c>
      <c r="B812" s="287" t="s">
        <v>934</v>
      </c>
      <c r="C812" s="286" t="s">
        <v>333</v>
      </c>
      <c r="D812" s="286" t="s">
        <v>334</v>
      </c>
      <c r="E812" s="285"/>
    </row>
    <row r="813" spans="1:5" ht="20.25" customHeight="1">
      <c r="A813" s="283">
        <v>2111104</v>
      </c>
      <c r="B813" s="287" t="s">
        <v>935</v>
      </c>
      <c r="C813" s="286" t="s">
        <v>333</v>
      </c>
      <c r="D813" s="286" t="s">
        <v>334</v>
      </c>
      <c r="E813" s="285"/>
    </row>
    <row r="814" spans="1:5" ht="20.25" customHeight="1">
      <c r="A814" s="283">
        <v>2111199</v>
      </c>
      <c r="B814" s="287" t="s">
        <v>936</v>
      </c>
      <c r="C814" s="286" t="s">
        <v>333</v>
      </c>
      <c r="D814" s="286" t="s">
        <v>334</v>
      </c>
      <c r="E814" s="285"/>
    </row>
    <row r="815" spans="1:5" ht="20.25" customHeight="1">
      <c r="A815" s="283">
        <v>21112</v>
      </c>
      <c r="B815" s="284" t="s">
        <v>937</v>
      </c>
      <c r="C815" s="286" t="s">
        <v>333</v>
      </c>
      <c r="D815" s="286" t="s">
        <v>334</v>
      </c>
      <c r="E815" s="285">
        <f t="shared" ref="E815" si="130">E816</f>
        <v>0</v>
      </c>
    </row>
    <row r="816" spans="1:5" ht="20.25" customHeight="1">
      <c r="A816" s="283">
        <v>2111201</v>
      </c>
      <c r="B816" s="287" t="s">
        <v>938</v>
      </c>
      <c r="C816" s="286" t="s">
        <v>333</v>
      </c>
      <c r="D816" s="286" t="s">
        <v>334</v>
      </c>
      <c r="E816" s="285"/>
    </row>
    <row r="817" spans="1:5" ht="20.25" customHeight="1">
      <c r="A817" s="283">
        <v>21113</v>
      </c>
      <c r="B817" s="284" t="s">
        <v>939</v>
      </c>
      <c r="C817" s="286" t="s">
        <v>333</v>
      </c>
      <c r="D817" s="286" t="s">
        <v>334</v>
      </c>
      <c r="E817" s="285">
        <f t="shared" ref="E817" si="131">E818</f>
        <v>0</v>
      </c>
    </row>
    <row r="818" spans="1:5" ht="20.25" customHeight="1">
      <c r="A818" s="283">
        <v>2111301</v>
      </c>
      <c r="B818" s="287" t="s">
        <v>940</v>
      </c>
      <c r="C818" s="286" t="s">
        <v>333</v>
      </c>
      <c r="D818" s="286" t="s">
        <v>334</v>
      </c>
      <c r="E818" s="285"/>
    </row>
    <row r="819" spans="1:5" ht="20.25" customHeight="1">
      <c r="A819" s="283">
        <v>21114</v>
      </c>
      <c r="B819" s="284" t="s">
        <v>941</v>
      </c>
      <c r="C819" s="286">
        <v>4</v>
      </c>
      <c r="D819" s="286">
        <v>4</v>
      </c>
      <c r="E819" s="285">
        <f t="shared" ref="E819" si="132">SUM(E820:E833)</f>
        <v>0</v>
      </c>
    </row>
    <row r="820" spans="1:5" ht="20.25" customHeight="1">
      <c r="A820" s="283">
        <v>2111401</v>
      </c>
      <c r="B820" s="287" t="s">
        <v>330</v>
      </c>
      <c r="C820" s="286">
        <v>4</v>
      </c>
      <c r="D820" s="286">
        <v>4</v>
      </c>
      <c r="E820" s="285"/>
    </row>
    <row r="821" spans="1:5" ht="20.25" customHeight="1">
      <c r="A821" s="283">
        <v>2111402</v>
      </c>
      <c r="B821" s="287" t="s">
        <v>331</v>
      </c>
      <c r="C821" s="286" t="s">
        <v>333</v>
      </c>
      <c r="D821" s="286" t="s">
        <v>334</v>
      </c>
      <c r="E821" s="285"/>
    </row>
    <row r="822" spans="1:5" ht="20.25" customHeight="1">
      <c r="A822" s="283">
        <v>2111403</v>
      </c>
      <c r="B822" s="287" t="s">
        <v>332</v>
      </c>
      <c r="C822" s="286" t="s">
        <v>333</v>
      </c>
      <c r="D822" s="286" t="s">
        <v>334</v>
      </c>
      <c r="E822" s="285"/>
    </row>
    <row r="823" spans="1:5" ht="20.25" customHeight="1">
      <c r="A823" s="283">
        <v>2111404</v>
      </c>
      <c r="B823" s="287" t="s">
        <v>942</v>
      </c>
      <c r="C823" s="286" t="s">
        <v>333</v>
      </c>
      <c r="D823" s="286" t="s">
        <v>334</v>
      </c>
      <c r="E823" s="285"/>
    </row>
    <row r="824" spans="1:5" ht="20.25" customHeight="1">
      <c r="A824" s="283">
        <v>2111405</v>
      </c>
      <c r="B824" s="287" t="s">
        <v>943</v>
      </c>
      <c r="C824" s="286" t="s">
        <v>333</v>
      </c>
      <c r="D824" s="286" t="s">
        <v>334</v>
      </c>
      <c r="E824" s="285"/>
    </row>
    <row r="825" spans="1:5" ht="20.25" customHeight="1">
      <c r="A825" s="283">
        <v>2111406</v>
      </c>
      <c r="B825" s="287" t="s">
        <v>944</v>
      </c>
      <c r="C825" s="286" t="s">
        <v>333</v>
      </c>
      <c r="D825" s="286" t="s">
        <v>334</v>
      </c>
      <c r="E825" s="285"/>
    </row>
    <row r="826" spans="1:5" ht="20.25" customHeight="1">
      <c r="A826" s="283">
        <v>2111407</v>
      </c>
      <c r="B826" s="287" t="s">
        <v>945</v>
      </c>
      <c r="C826" s="286" t="s">
        <v>333</v>
      </c>
      <c r="D826" s="286" t="s">
        <v>334</v>
      </c>
      <c r="E826" s="285"/>
    </row>
    <row r="827" spans="1:5" ht="20.25" customHeight="1">
      <c r="A827" s="283">
        <v>2111408</v>
      </c>
      <c r="B827" s="287" t="s">
        <v>946</v>
      </c>
      <c r="C827" s="286" t="s">
        <v>333</v>
      </c>
      <c r="D827" s="286" t="s">
        <v>334</v>
      </c>
      <c r="E827" s="285"/>
    </row>
    <row r="828" spans="1:5" ht="20.25" customHeight="1">
      <c r="A828" s="283">
        <v>2111409</v>
      </c>
      <c r="B828" s="287" t="s">
        <v>947</v>
      </c>
      <c r="C828" s="286" t="s">
        <v>333</v>
      </c>
      <c r="D828" s="286" t="s">
        <v>334</v>
      </c>
      <c r="E828" s="285"/>
    </row>
    <row r="829" spans="1:5" ht="20.25" customHeight="1">
      <c r="A829" s="283">
        <v>2111410</v>
      </c>
      <c r="B829" s="287" t="s">
        <v>948</v>
      </c>
      <c r="C829" s="286" t="s">
        <v>333</v>
      </c>
      <c r="D829" s="286" t="s">
        <v>334</v>
      </c>
      <c r="E829" s="285"/>
    </row>
    <row r="830" spans="1:5" ht="20.25" customHeight="1">
      <c r="A830" s="283">
        <v>2111411</v>
      </c>
      <c r="B830" s="287" t="s">
        <v>374</v>
      </c>
      <c r="C830" s="286" t="s">
        <v>333</v>
      </c>
      <c r="D830" s="286" t="s">
        <v>334</v>
      </c>
      <c r="E830" s="285"/>
    </row>
    <row r="831" spans="1:5" ht="20.25" customHeight="1">
      <c r="A831" s="283">
        <v>2111413</v>
      </c>
      <c r="B831" s="287" t="s">
        <v>949</v>
      </c>
      <c r="C831" s="286" t="s">
        <v>333</v>
      </c>
      <c r="D831" s="286" t="s">
        <v>334</v>
      </c>
      <c r="E831" s="285"/>
    </row>
    <row r="832" spans="1:5" ht="20.25" customHeight="1">
      <c r="A832" s="283">
        <v>2111450</v>
      </c>
      <c r="B832" s="287" t="s">
        <v>341</v>
      </c>
      <c r="C832" s="286" t="s">
        <v>333</v>
      </c>
      <c r="D832" s="286" t="s">
        <v>334</v>
      </c>
      <c r="E832" s="285"/>
    </row>
    <row r="833" spans="1:5" ht="20.25" customHeight="1">
      <c r="A833" s="283">
        <v>2111499</v>
      </c>
      <c r="B833" s="287" t="s">
        <v>950</v>
      </c>
      <c r="C833" s="286" t="s">
        <v>333</v>
      </c>
      <c r="D833" s="286" t="s">
        <v>334</v>
      </c>
      <c r="E833" s="285"/>
    </row>
    <row r="834" spans="1:5" ht="20.25" customHeight="1">
      <c r="A834" s="283">
        <v>21199</v>
      </c>
      <c r="B834" s="284" t="s">
        <v>951</v>
      </c>
      <c r="C834" s="286">
        <v>4030</v>
      </c>
      <c r="D834" s="286">
        <v>3174</v>
      </c>
      <c r="E834" s="285">
        <f t="shared" ref="E834" si="133">E835</f>
        <v>856</v>
      </c>
    </row>
    <row r="835" spans="1:5" ht="20.25" customHeight="1">
      <c r="A835" s="283">
        <v>2119901</v>
      </c>
      <c r="B835" s="287" t="s">
        <v>952</v>
      </c>
      <c r="C835" s="286">
        <v>4030</v>
      </c>
      <c r="D835" s="286">
        <v>3174</v>
      </c>
      <c r="E835" s="285">
        <f>5+851</f>
        <v>856</v>
      </c>
    </row>
    <row r="836" spans="1:5" ht="20.25" customHeight="1">
      <c r="A836" s="283">
        <v>212</v>
      </c>
      <c r="B836" s="284" t="s">
        <v>953</v>
      </c>
      <c r="C836" s="286">
        <v>15020</v>
      </c>
      <c r="D836" s="286">
        <v>14970</v>
      </c>
      <c r="E836" s="285">
        <f t="shared" ref="E836" si="134">E837+E848+E850+E853+E855+E857</f>
        <v>50</v>
      </c>
    </row>
    <row r="837" spans="1:5" ht="20.25" customHeight="1">
      <c r="A837" s="283">
        <v>21201</v>
      </c>
      <c r="B837" s="284" t="s">
        <v>954</v>
      </c>
      <c r="C837" s="286">
        <v>11073</v>
      </c>
      <c r="D837" s="286">
        <v>11073</v>
      </c>
      <c r="E837" s="285">
        <f t="shared" ref="E837" si="135">SUM(E838:E847)</f>
        <v>0</v>
      </c>
    </row>
    <row r="838" spans="1:5" ht="20.25" customHeight="1">
      <c r="A838" s="283">
        <v>2120101</v>
      </c>
      <c r="B838" s="287" t="s">
        <v>330</v>
      </c>
      <c r="C838" s="286">
        <v>5201</v>
      </c>
      <c r="D838" s="286">
        <v>5201</v>
      </c>
      <c r="E838" s="285"/>
    </row>
    <row r="839" spans="1:5" ht="20.25" customHeight="1">
      <c r="A839" s="283">
        <v>2120102</v>
      </c>
      <c r="B839" s="287" t="s">
        <v>331</v>
      </c>
      <c r="C839" s="286">
        <v>187</v>
      </c>
      <c r="D839" s="286">
        <v>187</v>
      </c>
      <c r="E839" s="285"/>
    </row>
    <row r="840" spans="1:5" ht="20.25" customHeight="1">
      <c r="A840" s="283">
        <v>2120103</v>
      </c>
      <c r="B840" s="287" t="s">
        <v>332</v>
      </c>
      <c r="C840" s="286" t="s">
        <v>333</v>
      </c>
      <c r="D840" s="286" t="s">
        <v>334</v>
      </c>
      <c r="E840" s="285"/>
    </row>
    <row r="841" spans="1:5" ht="20.25" customHeight="1">
      <c r="A841" s="283">
        <v>2120104</v>
      </c>
      <c r="B841" s="287" t="s">
        <v>955</v>
      </c>
      <c r="C841" s="286">
        <v>250</v>
      </c>
      <c r="D841" s="286">
        <v>250</v>
      </c>
      <c r="E841" s="285"/>
    </row>
    <row r="842" spans="1:5" ht="20.25" customHeight="1">
      <c r="A842" s="283">
        <v>2120105</v>
      </c>
      <c r="B842" s="287" t="s">
        <v>956</v>
      </c>
      <c r="C842" s="286" t="s">
        <v>333</v>
      </c>
      <c r="D842" s="286" t="s">
        <v>334</v>
      </c>
      <c r="E842" s="285"/>
    </row>
    <row r="843" spans="1:5" ht="20.25" customHeight="1">
      <c r="A843" s="283">
        <v>2120106</v>
      </c>
      <c r="B843" s="287" t="s">
        <v>957</v>
      </c>
      <c r="C843" s="286">
        <v>346</v>
      </c>
      <c r="D843" s="286">
        <v>346</v>
      </c>
      <c r="E843" s="285"/>
    </row>
    <row r="844" spans="1:5" ht="20.25" customHeight="1">
      <c r="A844" s="283">
        <v>2120107</v>
      </c>
      <c r="B844" s="287" t="s">
        <v>958</v>
      </c>
      <c r="C844" s="286" t="s">
        <v>333</v>
      </c>
      <c r="D844" s="286" t="s">
        <v>334</v>
      </c>
      <c r="E844" s="285"/>
    </row>
    <row r="845" spans="1:5" ht="20.25" customHeight="1">
      <c r="A845" s="283">
        <v>2120109</v>
      </c>
      <c r="B845" s="287" t="s">
        <v>959</v>
      </c>
      <c r="C845" s="286">
        <v>847</v>
      </c>
      <c r="D845" s="286">
        <v>847</v>
      </c>
      <c r="E845" s="285"/>
    </row>
    <row r="846" spans="1:5" ht="20.25" customHeight="1">
      <c r="A846" s="283">
        <v>2120110</v>
      </c>
      <c r="B846" s="287" t="s">
        <v>960</v>
      </c>
      <c r="C846" s="286" t="s">
        <v>333</v>
      </c>
      <c r="D846" s="286" t="s">
        <v>334</v>
      </c>
      <c r="E846" s="285"/>
    </row>
    <row r="847" spans="1:5" ht="20.25" customHeight="1">
      <c r="A847" s="283">
        <v>2120199</v>
      </c>
      <c r="B847" s="287" t="s">
        <v>961</v>
      </c>
      <c r="C847" s="286">
        <v>4243</v>
      </c>
      <c r="D847" s="286">
        <v>4243</v>
      </c>
      <c r="E847" s="285"/>
    </row>
    <row r="848" spans="1:5" ht="20.25" customHeight="1">
      <c r="A848" s="283">
        <v>21202</v>
      </c>
      <c r="B848" s="284" t="s">
        <v>962</v>
      </c>
      <c r="C848" s="286">
        <v>6</v>
      </c>
      <c r="D848" s="286">
        <v>6</v>
      </c>
      <c r="E848" s="285">
        <f t="shared" ref="E848" si="136">E849</f>
        <v>0</v>
      </c>
    </row>
    <row r="849" spans="1:5" ht="20.25" customHeight="1">
      <c r="A849" s="283">
        <v>2120201</v>
      </c>
      <c r="B849" s="287" t="s">
        <v>963</v>
      </c>
      <c r="C849" s="286">
        <v>6</v>
      </c>
      <c r="D849" s="286">
        <v>6</v>
      </c>
      <c r="E849" s="285"/>
    </row>
    <row r="850" spans="1:5" ht="20.25" customHeight="1">
      <c r="A850" s="283">
        <v>21203</v>
      </c>
      <c r="B850" s="284" t="s">
        <v>964</v>
      </c>
      <c r="C850" s="286">
        <v>1310</v>
      </c>
      <c r="D850" s="286">
        <v>1310</v>
      </c>
      <c r="E850" s="285">
        <f t="shared" ref="E850" si="137">SUM(E851:E852)</f>
        <v>0</v>
      </c>
    </row>
    <row r="851" spans="1:5" ht="20.25" customHeight="1">
      <c r="A851" s="283">
        <v>2120303</v>
      </c>
      <c r="B851" s="287" t="s">
        <v>965</v>
      </c>
      <c r="C851" s="286">
        <v>7</v>
      </c>
      <c r="D851" s="286">
        <v>7</v>
      </c>
      <c r="E851" s="285"/>
    </row>
    <row r="852" spans="1:5" ht="20.25" customHeight="1">
      <c r="A852" s="283">
        <v>2120399</v>
      </c>
      <c r="B852" s="287" t="s">
        <v>966</v>
      </c>
      <c r="C852" s="286">
        <v>1303</v>
      </c>
      <c r="D852" s="286">
        <v>1303</v>
      </c>
      <c r="E852" s="285"/>
    </row>
    <row r="853" spans="1:5" ht="20.25" customHeight="1">
      <c r="A853" s="283">
        <v>21205</v>
      </c>
      <c r="B853" s="284" t="s">
        <v>967</v>
      </c>
      <c r="C853" s="286">
        <v>244</v>
      </c>
      <c r="D853" s="286">
        <v>194</v>
      </c>
      <c r="E853" s="285">
        <f t="shared" ref="E853" si="138">E854</f>
        <v>50</v>
      </c>
    </row>
    <row r="854" spans="1:5" ht="20.25" customHeight="1">
      <c r="A854" s="283">
        <v>2120501</v>
      </c>
      <c r="B854" s="287" t="s">
        <v>968</v>
      </c>
      <c r="C854" s="286">
        <v>244</v>
      </c>
      <c r="D854" s="286">
        <v>194</v>
      </c>
      <c r="E854" s="285">
        <v>50</v>
      </c>
    </row>
    <row r="855" spans="1:5" ht="20.25" customHeight="1">
      <c r="A855" s="283">
        <v>21206</v>
      </c>
      <c r="B855" s="284" t="s">
        <v>969</v>
      </c>
      <c r="C855" s="286" t="s">
        <v>333</v>
      </c>
      <c r="D855" s="286" t="s">
        <v>334</v>
      </c>
      <c r="E855" s="285">
        <f t="shared" ref="E855" si="139">E856</f>
        <v>0</v>
      </c>
    </row>
    <row r="856" spans="1:5" ht="20.25" customHeight="1">
      <c r="A856" s="283">
        <v>2120601</v>
      </c>
      <c r="B856" s="287" t="s">
        <v>970</v>
      </c>
      <c r="C856" s="286" t="s">
        <v>333</v>
      </c>
      <c r="D856" s="286" t="s">
        <v>334</v>
      </c>
      <c r="E856" s="285"/>
    </row>
    <row r="857" spans="1:5" ht="20.25" customHeight="1">
      <c r="A857" s="283">
        <v>21299</v>
      </c>
      <c r="B857" s="284" t="s">
        <v>971</v>
      </c>
      <c r="C857" s="286">
        <v>2387</v>
      </c>
      <c r="D857" s="286">
        <v>2387</v>
      </c>
      <c r="E857" s="285">
        <f t="shared" ref="E857" si="140">E858</f>
        <v>0</v>
      </c>
    </row>
    <row r="858" spans="1:5" ht="20.25" customHeight="1">
      <c r="A858" s="283">
        <v>2129999</v>
      </c>
      <c r="B858" s="287" t="s">
        <v>972</v>
      </c>
      <c r="C858" s="286">
        <v>2387</v>
      </c>
      <c r="D858" s="286">
        <v>2387</v>
      </c>
      <c r="E858" s="285"/>
    </row>
    <row r="859" spans="1:5" ht="20.25" customHeight="1">
      <c r="A859" s="283">
        <v>213</v>
      </c>
      <c r="B859" s="284" t="s">
        <v>973</v>
      </c>
      <c r="C859" s="286">
        <v>16657</v>
      </c>
      <c r="D859" s="286">
        <v>8247</v>
      </c>
      <c r="E859" s="285">
        <f t="shared" ref="E859" si="141">SUM(E860,E886,E911,E939,E950,E957,E964,E967)</f>
        <v>8410</v>
      </c>
    </row>
    <row r="860" spans="1:5" ht="20.25" customHeight="1">
      <c r="A860" s="283">
        <v>21301</v>
      </c>
      <c r="B860" s="284" t="s">
        <v>974</v>
      </c>
      <c r="C860" s="286">
        <v>4774</v>
      </c>
      <c r="D860" s="286">
        <v>3778</v>
      </c>
      <c r="E860" s="285">
        <f t="shared" ref="E860" si="142">SUM(E861:E885)</f>
        <v>996</v>
      </c>
    </row>
    <row r="861" spans="1:5" ht="20.25" customHeight="1">
      <c r="A861" s="283">
        <v>2130101</v>
      </c>
      <c r="B861" s="287" t="s">
        <v>330</v>
      </c>
      <c r="C861" s="286">
        <v>2099</v>
      </c>
      <c r="D861" s="286">
        <v>2099</v>
      </c>
      <c r="E861" s="285"/>
    </row>
    <row r="862" spans="1:5" ht="20.25" customHeight="1">
      <c r="A862" s="283">
        <v>2130102</v>
      </c>
      <c r="B862" s="287" t="s">
        <v>331</v>
      </c>
      <c r="C862" s="286">
        <v>141</v>
      </c>
      <c r="D862" s="286">
        <v>141</v>
      </c>
      <c r="E862" s="285"/>
    </row>
    <row r="863" spans="1:5" ht="20.25" customHeight="1">
      <c r="A863" s="283">
        <v>2130103</v>
      </c>
      <c r="B863" s="287" t="s">
        <v>332</v>
      </c>
      <c r="C863" s="286" t="s">
        <v>333</v>
      </c>
      <c r="D863" s="286" t="s">
        <v>334</v>
      </c>
      <c r="E863" s="285"/>
    </row>
    <row r="864" spans="1:5" ht="20.25" customHeight="1">
      <c r="A864" s="283">
        <v>2130104</v>
      </c>
      <c r="B864" s="287" t="s">
        <v>341</v>
      </c>
      <c r="C864" s="286">
        <v>701</v>
      </c>
      <c r="D864" s="286">
        <v>328</v>
      </c>
      <c r="E864" s="285">
        <f>188+185</f>
        <v>373</v>
      </c>
    </row>
    <row r="865" spans="1:5" ht="20.25" customHeight="1">
      <c r="A865" s="283">
        <v>2130105</v>
      </c>
      <c r="B865" s="287" t="s">
        <v>975</v>
      </c>
      <c r="C865" s="286" t="s">
        <v>333</v>
      </c>
      <c r="D865" s="286" t="s">
        <v>334</v>
      </c>
      <c r="E865" s="285"/>
    </row>
    <row r="866" spans="1:5" ht="20.25" customHeight="1">
      <c r="A866" s="283">
        <v>2130106</v>
      </c>
      <c r="B866" s="287" t="s">
        <v>976</v>
      </c>
      <c r="C866" s="286">
        <v>85</v>
      </c>
      <c r="D866" s="286">
        <v>36</v>
      </c>
      <c r="E866" s="285">
        <f>33+16</f>
        <v>49</v>
      </c>
    </row>
    <row r="867" spans="1:5" ht="20.25" customHeight="1">
      <c r="A867" s="283">
        <v>2130108</v>
      </c>
      <c r="B867" s="287" t="s">
        <v>977</v>
      </c>
      <c r="C867" s="286">
        <v>113</v>
      </c>
      <c r="D867" s="286">
        <v>1</v>
      </c>
      <c r="E867" s="285">
        <f>11+101</f>
        <v>112</v>
      </c>
    </row>
    <row r="868" spans="1:5" ht="20.25" customHeight="1">
      <c r="A868" s="283">
        <v>2130109</v>
      </c>
      <c r="B868" s="287" t="s">
        <v>978</v>
      </c>
      <c r="C868" s="286">
        <v>107</v>
      </c>
      <c r="D868" s="286">
        <v>0</v>
      </c>
      <c r="E868" s="285">
        <v>107</v>
      </c>
    </row>
    <row r="869" spans="1:5" ht="20.25" customHeight="1">
      <c r="A869" s="283">
        <v>2130110</v>
      </c>
      <c r="B869" s="287" t="s">
        <v>979</v>
      </c>
      <c r="C869" s="286">
        <v>10</v>
      </c>
      <c r="D869" s="286">
        <v>0</v>
      </c>
      <c r="E869" s="285">
        <v>10</v>
      </c>
    </row>
    <row r="870" spans="1:5" ht="20.25" customHeight="1">
      <c r="A870" s="283">
        <v>2130111</v>
      </c>
      <c r="B870" s="287" t="s">
        <v>980</v>
      </c>
      <c r="C870" s="286" t="s">
        <v>333</v>
      </c>
      <c r="D870" s="286" t="s">
        <v>334</v>
      </c>
      <c r="E870" s="285"/>
    </row>
    <row r="871" spans="1:5" ht="20.25" customHeight="1">
      <c r="A871" s="283">
        <v>2130112</v>
      </c>
      <c r="B871" s="287" t="s">
        <v>981</v>
      </c>
      <c r="C871" s="286" t="s">
        <v>333</v>
      </c>
      <c r="D871" s="286" t="s">
        <v>334</v>
      </c>
      <c r="E871" s="285"/>
    </row>
    <row r="872" spans="1:5" ht="20.25" customHeight="1">
      <c r="A872" s="283">
        <v>2130114</v>
      </c>
      <c r="B872" s="287" t="s">
        <v>982</v>
      </c>
      <c r="C872" s="286" t="s">
        <v>333</v>
      </c>
      <c r="D872" s="286" t="s">
        <v>334</v>
      </c>
      <c r="E872" s="285"/>
    </row>
    <row r="873" spans="1:5" ht="20.25" customHeight="1">
      <c r="A873" s="283">
        <v>2130119</v>
      </c>
      <c r="B873" s="287" t="s">
        <v>983</v>
      </c>
      <c r="C873" s="286" t="s">
        <v>333</v>
      </c>
      <c r="D873" s="286" t="s">
        <v>334</v>
      </c>
      <c r="E873" s="285"/>
    </row>
    <row r="874" spans="1:5" ht="20.25" customHeight="1">
      <c r="A874" s="283">
        <v>2130120</v>
      </c>
      <c r="B874" s="287" t="s">
        <v>984</v>
      </c>
      <c r="C874" s="286" t="s">
        <v>333</v>
      </c>
      <c r="D874" s="286" t="s">
        <v>334</v>
      </c>
      <c r="E874" s="285"/>
    </row>
    <row r="875" spans="1:5" ht="20.25" customHeight="1">
      <c r="A875" s="283">
        <v>2130121</v>
      </c>
      <c r="B875" s="287" t="s">
        <v>985</v>
      </c>
      <c r="C875" s="286" t="s">
        <v>333</v>
      </c>
      <c r="D875" s="286" t="s">
        <v>334</v>
      </c>
      <c r="E875" s="285"/>
    </row>
    <row r="876" spans="1:5" ht="20.25" customHeight="1">
      <c r="A876" s="283">
        <v>2130122</v>
      </c>
      <c r="B876" s="287" t="s">
        <v>986</v>
      </c>
      <c r="C876" s="286" t="s">
        <v>333</v>
      </c>
      <c r="D876" s="286" t="s">
        <v>334</v>
      </c>
      <c r="E876" s="285"/>
    </row>
    <row r="877" spans="1:5" ht="20.25" customHeight="1">
      <c r="A877" s="283">
        <v>2130124</v>
      </c>
      <c r="B877" s="287" t="s">
        <v>987</v>
      </c>
      <c r="C877" s="286" t="s">
        <v>333</v>
      </c>
      <c r="D877" s="286" t="s">
        <v>334</v>
      </c>
      <c r="E877" s="285"/>
    </row>
    <row r="878" spans="1:5" ht="20.25" customHeight="1">
      <c r="A878" s="283">
        <v>2130125</v>
      </c>
      <c r="B878" s="287" t="s">
        <v>988</v>
      </c>
      <c r="C878" s="286">
        <v>5</v>
      </c>
      <c r="D878" s="286">
        <v>0</v>
      </c>
      <c r="E878" s="285">
        <v>5</v>
      </c>
    </row>
    <row r="879" spans="1:5" ht="20.25" customHeight="1">
      <c r="A879" s="283">
        <v>2130126</v>
      </c>
      <c r="B879" s="287" t="s">
        <v>989</v>
      </c>
      <c r="C879" s="286" t="s">
        <v>333</v>
      </c>
      <c r="D879" s="286" t="s">
        <v>334</v>
      </c>
      <c r="E879" s="285"/>
    </row>
    <row r="880" spans="1:5" ht="20.25" customHeight="1">
      <c r="A880" s="283">
        <v>2130135</v>
      </c>
      <c r="B880" s="287" t="s">
        <v>990</v>
      </c>
      <c r="C880" s="286">
        <v>9</v>
      </c>
      <c r="D880" s="286">
        <v>0</v>
      </c>
      <c r="E880" s="285">
        <v>9</v>
      </c>
    </row>
    <row r="881" spans="1:5" ht="20.25" customHeight="1">
      <c r="A881" s="283">
        <v>2130142</v>
      </c>
      <c r="B881" s="287" t="s">
        <v>991</v>
      </c>
      <c r="C881" s="286" t="s">
        <v>333</v>
      </c>
      <c r="D881" s="286" t="s">
        <v>334</v>
      </c>
      <c r="E881" s="285"/>
    </row>
    <row r="882" spans="1:5" ht="20.25" customHeight="1">
      <c r="A882" s="283">
        <v>2130148</v>
      </c>
      <c r="B882" s="287" t="s">
        <v>992</v>
      </c>
      <c r="C882" s="286">
        <v>11</v>
      </c>
      <c r="D882" s="286">
        <v>0</v>
      </c>
      <c r="E882" s="285">
        <v>11</v>
      </c>
    </row>
    <row r="883" spans="1:5" ht="20.25" customHeight="1">
      <c r="A883" s="283">
        <v>2130152</v>
      </c>
      <c r="B883" s="287" t="s">
        <v>993</v>
      </c>
      <c r="C883" s="286" t="s">
        <v>333</v>
      </c>
      <c r="D883" s="286" t="s">
        <v>334</v>
      </c>
      <c r="E883" s="285"/>
    </row>
    <row r="884" spans="1:5" ht="20.25" customHeight="1">
      <c r="A884" s="283">
        <v>2130153</v>
      </c>
      <c r="B884" s="287" t="s">
        <v>994</v>
      </c>
      <c r="C884" s="286" t="s">
        <v>333</v>
      </c>
      <c r="D884" s="286" t="s">
        <v>334</v>
      </c>
      <c r="E884" s="285"/>
    </row>
    <row r="885" spans="1:5" ht="20.25" customHeight="1">
      <c r="A885" s="283">
        <v>2130199</v>
      </c>
      <c r="B885" s="287" t="s">
        <v>995</v>
      </c>
      <c r="C885" s="286">
        <v>1494</v>
      </c>
      <c r="D885" s="286">
        <v>1174</v>
      </c>
      <c r="E885" s="285">
        <f>97+224+5+8-14</f>
        <v>320</v>
      </c>
    </row>
    <row r="886" spans="1:5" ht="20.25" customHeight="1">
      <c r="A886" s="283">
        <v>21302</v>
      </c>
      <c r="B886" s="284" t="s">
        <v>996</v>
      </c>
      <c r="C886" s="286">
        <v>2510</v>
      </c>
      <c r="D886" s="286">
        <v>1560</v>
      </c>
      <c r="E886" s="285">
        <f t="shared" ref="E886" si="143">SUM(E887:E910)</f>
        <v>950</v>
      </c>
    </row>
    <row r="887" spans="1:5" ht="20.25" customHeight="1">
      <c r="A887" s="283">
        <v>2130201</v>
      </c>
      <c r="B887" s="287" t="s">
        <v>330</v>
      </c>
      <c r="C887" s="286">
        <v>915</v>
      </c>
      <c r="D887" s="286">
        <v>45</v>
      </c>
      <c r="E887" s="285">
        <f>700+170</f>
        <v>870</v>
      </c>
    </row>
    <row r="888" spans="1:5" ht="20.25" customHeight="1">
      <c r="A888" s="283">
        <v>2130202</v>
      </c>
      <c r="B888" s="287" t="s">
        <v>331</v>
      </c>
      <c r="C888" s="286">
        <v>14</v>
      </c>
      <c r="D888" s="286">
        <v>14</v>
      </c>
      <c r="E888" s="285"/>
    </row>
    <row r="889" spans="1:5" ht="20.25" customHeight="1">
      <c r="A889" s="283">
        <v>2130203</v>
      </c>
      <c r="B889" s="287" t="s">
        <v>332</v>
      </c>
      <c r="C889" s="286" t="s">
        <v>333</v>
      </c>
      <c r="D889" s="286" t="s">
        <v>334</v>
      </c>
      <c r="E889" s="285"/>
    </row>
    <row r="890" spans="1:5" ht="20.25" customHeight="1">
      <c r="A890" s="283">
        <v>2130204</v>
      </c>
      <c r="B890" s="287" t="s">
        <v>997</v>
      </c>
      <c r="C890" s="286" t="s">
        <v>333</v>
      </c>
      <c r="D890" s="286" t="s">
        <v>334</v>
      </c>
      <c r="E890" s="285"/>
    </row>
    <row r="891" spans="1:5" ht="20.25" customHeight="1">
      <c r="A891" s="283">
        <v>2130205</v>
      </c>
      <c r="B891" s="287" t="s">
        <v>998</v>
      </c>
      <c r="C891" s="286" t="s">
        <v>333</v>
      </c>
      <c r="D891" s="286" t="s">
        <v>334</v>
      </c>
      <c r="E891" s="285"/>
    </row>
    <row r="892" spans="1:5" ht="20.25" customHeight="1">
      <c r="A892" s="283">
        <v>2130206</v>
      </c>
      <c r="B892" s="287" t="s">
        <v>999</v>
      </c>
      <c r="C892" s="286" t="s">
        <v>333</v>
      </c>
      <c r="D892" s="286" t="s">
        <v>334</v>
      </c>
      <c r="E892" s="285"/>
    </row>
    <row r="893" spans="1:5" ht="20.25" customHeight="1">
      <c r="A893" s="283">
        <v>2130207</v>
      </c>
      <c r="B893" s="287" t="s">
        <v>1000</v>
      </c>
      <c r="C893" s="286">
        <v>4</v>
      </c>
      <c r="D893" s="286">
        <v>1</v>
      </c>
      <c r="E893" s="285">
        <v>3</v>
      </c>
    </row>
    <row r="894" spans="1:5" ht="20.25" customHeight="1">
      <c r="A894" s="283">
        <v>2130209</v>
      </c>
      <c r="B894" s="287" t="s">
        <v>1001</v>
      </c>
      <c r="C894" s="286">
        <v>18</v>
      </c>
      <c r="D894" s="286">
        <v>3</v>
      </c>
      <c r="E894" s="285">
        <v>15</v>
      </c>
    </row>
    <row r="895" spans="1:5" ht="20.25" customHeight="1">
      <c r="A895" s="283">
        <v>2130210</v>
      </c>
      <c r="B895" s="287" t="s">
        <v>1002</v>
      </c>
      <c r="C895" s="286" t="s">
        <v>333</v>
      </c>
      <c r="D895" s="286" t="s">
        <v>334</v>
      </c>
      <c r="E895" s="285"/>
    </row>
    <row r="896" spans="1:5" ht="20.25" customHeight="1">
      <c r="A896" s="283">
        <v>2130211</v>
      </c>
      <c r="B896" s="287" t="s">
        <v>1003</v>
      </c>
      <c r="C896" s="286">
        <v>31</v>
      </c>
      <c r="D896" s="286">
        <v>14</v>
      </c>
      <c r="E896" s="285">
        <v>17</v>
      </c>
    </row>
    <row r="897" spans="1:5" ht="20.25" customHeight="1">
      <c r="A897" s="283">
        <v>2130212</v>
      </c>
      <c r="B897" s="287" t="s">
        <v>1004</v>
      </c>
      <c r="C897" s="286">
        <v>23</v>
      </c>
      <c r="D897" s="286">
        <v>0</v>
      </c>
      <c r="E897" s="285">
        <v>23</v>
      </c>
    </row>
    <row r="898" spans="1:5" ht="20.25" customHeight="1">
      <c r="A898" s="283">
        <v>2130213</v>
      </c>
      <c r="B898" s="287" t="s">
        <v>1005</v>
      </c>
      <c r="C898" s="286">
        <v>8</v>
      </c>
      <c r="D898" s="286">
        <v>6</v>
      </c>
      <c r="E898" s="285">
        <v>2</v>
      </c>
    </row>
    <row r="899" spans="1:5" ht="20.25" customHeight="1">
      <c r="A899" s="283">
        <v>2130217</v>
      </c>
      <c r="B899" s="287" t="s">
        <v>1006</v>
      </c>
      <c r="C899" s="286" t="s">
        <v>333</v>
      </c>
      <c r="D899" s="286" t="s">
        <v>334</v>
      </c>
      <c r="E899" s="285"/>
    </row>
    <row r="900" spans="1:5" ht="20.25" customHeight="1">
      <c r="A900" s="283">
        <v>2130220</v>
      </c>
      <c r="B900" s="287" t="s">
        <v>1007</v>
      </c>
      <c r="C900" s="286" t="s">
        <v>333</v>
      </c>
      <c r="D900" s="286" t="s">
        <v>334</v>
      </c>
      <c r="E900" s="285"/>
    </row>
    <row r="901" spans="1:5" ht="20.25" customHeight="1">
      <c r="A901" s="283">
        <v>2130221</v>
      </c>
      <c r="B901" s="287" t="s">
        <v>1008</v>
      </c>
      <c r="C901" s="286" t="s">
        <v>333</v>
      </c>
      <c r="D901" s="286" t="s">
        <v>334</v>
      </c>
      <c r="E901" s="285"/>
    </row>
    <row r="902" spans="1:5" ht="20.25" customHeight="1">
      <c r="A902" s="283">
        <v>2130223</v>
      </c>
      <c r="B902" s="287" t="s">
        <v>1009</v>
      </c>
      <c r="C902" s="286" t="s">
        <v>333</v>
      </c>
      <c r="D902" s="286" t="s">
        <v>334</v>
      </c>
      <c r="E902" s="285"/>
    </row>
    <row r="903" spans="1:5" ht="20.25" customHeight="1">
      <c r="A903" s="283">
        <v>2130226</v>
      </c>
      <c r="B903" s="287" t="s">
        <v>1010</v>
      </c>
      <c r="C903" s="286">
        <v>26</v>
      </c>
      <c r="D903" s="286">
        <v>26</v>
      </c>
      <c r="E903" s="285"/>
    </row>
    <row r="904" spans="1:5" ht="20.25" customHeight="1">
      <c r="A904" s="283">
        <v>2130227</v>
      </c>
      <c r="B904" s="287" t="s">
        <v>1011</v>
      </c>
      <c r="C904" s="286" t="s">
        <v>333</v>
      </c>
      <c r="D904" s="286" t="s">
        <v>334</v>
      </c>
      <c r="E904" s="285"/>
    </row>
    <row r="905" spans="1:5" ht="20.25" customHeight="1">
      <c r="A905" s="283">
        <v>2130232</v>
      </c>
      <c r="B905" s="287" t="s">
        <v>1012</v>
      </c>
      <c r="C905" s="286" t="s">
        <v>333</v>
      </c>
      <c r="D905" s="286" t="s">
        <v>334</v>
      </c>
      <c r="E905" s="285"/>
    </row>
    <row r="906" spans="1:5" ht="20.25" customHeight="1">
      <c r="A906" s="283">
        <v>2130234</v>
      </c>
      <c r="B906" s="287" t="s">
        <v>1013</v>
      </c>
      <c r="C906" s="286">
        <v>76</v>
      </c>
      <c r="D906" s="286">
        <v>76</v>
      </c>
      <c r="E906" s="285"/>
    </row>
    <row r="907" spans="1:5" ht="20.25" customHeight="1">
      <c r="A907" s="283">
        <v>2130235</v>
      </c>
      <c r="B907" s="287" t="s">
        <v>1014</v>
      </c>
      <c r="C907" s="286" t="s">
        <v>333</v>
      </c>
      <c r="D907" s="286" t="s">
        <v>334</v>
      </c>
      <c r="E907" s="285"/>
    </row>
    <row r="908" spans="1:5" ht="20.25" customHeight="1">
      <c r="A908" s="283">
        <v>2130236</v>
      </c>
      <c r="B908" s="287" t="s">
        <v>1015</v>
      </c>
      <c r="C908" s="286" t="s">
        <v>333</v>
      </c>
      <c r="D908" s="286" t="s">
        <v>334</v>
      </c>
      <c r="E908" s="285"/>
    </row>
    <row r="909" spans="1:5" ht="20.25" customHeight="1">
      <c r="A909" s="283">
        <v>2130237</v>
      </c>
      <c r="B909" s="287" t="s">
        <v>1016</v>
      </c>
      <c r="C909" s="286" t="s">
        <v>333</v>
      </c>
      <c r="D909" s="286" t="s">
        <v>334</v>
      </c>
      <c r="E909" s="285"/>
    </row>
    <row r="910" spans="1:5" ht="20.25" customHeight="1">
      <c r="A910" s="283">
        <v>2130299</v>
      </c>
      <c r="B910" s="287" t="s">
        <v>1017</v>
      </c>
      <c r="C910" s="286">
        <v>1395</v>
      </c>
      <c r="D910" s="286">
        <v>1375</v>
      </c>
      <c r="E910" s="285">
        <v>20</v>
      </c>
    </row>
    <row r="911" spans="1:5" ht="20.25" customHeight="1">
      <c r="A911" s="283">
        <v>21303</v>
      </c>
      <c r="B911" s="284" t="s">
        <v>1018</v>
      </c>
      <c r="C911" s="286">
        <v>8809</v>
      </c>
      <c r="D911" s="286">
        <v>2764</v>
      </c>
      <c r="E911" s="285">
        <f t="shared" ref="E911" si="144">SUM(E912:E938)</f>
        <v>6045</v>
      </c>
    </row>
    <row r="912" spans="1:5" ht="20.25" customHeight="1">
      <c r="A912" s="283">
        <v>2130301</v>
      </c>
      <c r="B912" s="287" t="s">
        <v>330</v>
      </c>
      <c r="C912" s="286">
        <v>4489</v>
      </c>
      <c r="D912" s="286">
        <v>1432</v>
      </c>
      <c r="E912" s="285">
        <f>260+12+374+3000-589</f>
        <v>3057</v>
      </c>
    </row>
    <row r="913" spans="1:5" ht="20.25" customHeight="1">
      <c r="A913" s="283">
        <v>2130302</v>
      </c>
      <c r="B913" s="287" t="s">
        <v>331</v>
      </c>
      <c r="C913" s="286">
        <v>21</v>
      </c>
      <c r="D913" s="286">
        <v>21</v>
      </c>
      <c r="E913" s="285"/>
    </row>
    <row r="914" spans="1:5" ht="20.25" customHeight="1">
      <c r="A914" s="283">
        <v>2130303</v>
      </c>
      <c r="B914" s="287" t="s">
        <v>332</v>
      </c>
      <c r="C914" s="286" t="s">
        <v>333</v>
      </c>
      <c r="D914" s="286" t="s">
        <v>334</v>
      </c>
      <c r="E914" s="285"/>
    </row>
    <row r="915" spans="1:5" ht="20.25" customHeight="1">
      <c r="A915" s="283">
        <v>2130304</v>
      </c>
      <c r="B915" s="287" t="s">
        <v>1019</v>
      </c>
      <c r="C915" s="286">
        <v>260</v>
      </c>
      <c r="D915" s="286">
        <v>0</v>
      </c>
      <c r="E915" s="285">
        <v>260</v>
      </c>
    </row>
    <row r="916" spans="1:5" ht="20.25" customHeight="1">
      <c r="A916" s="283">
        <v>2130305</v>
      </c>
      <c r="B916" s="287" t="s">
        <v>1020</v>
      </c>
      <c r="C916" s="286">
        <v>563</v>
      </c>
      <c r="D916" s="286">
        <v>0</v>
      </c>
      <c r="E916" s="285">
        <v>563</v>
      </c>
    </row>
    <row r="917" spans="1:5" ht="20.25" customHeight="1">
      <c r="A917" s="283">
        <v>2130306</v>
      </c>
      <c r="B917" s="287" t="s">
        <v>1021</v>
      </c>
      <c r="C917" s="286">
        <v>114</v>
      </c>
      <c r="D917" s="286">
        <v>111</v>
      </c>
      <c r="E917" s="285">
        <v>3</v>
      </c>
    </row>
    <row r="918" spans="1:5" ht="20.25" customHeight="1">
      <c r="A918" s="283">
        <v>2130307</v>
      </c>
      <c r="B918" s="287" t="s">
        <v>1022</v>
      </c>
      <c r="C918" s="286" t="s">
        <v>333</v>
      </c>
      <c r="D918" s="286" t="s">
        <v>334</v>
      </c>
      <c r="E918" s="285"/>
    </row>
    <row r="919" spans="1:5" ht="20.25" customHeight="1">
      <c r="A919" s="283">
        <v>2130308</v>
      </c>
      <c r="B919" s="287" t="s">
        <v>1023</v>
      </c>
      <c r="C919" s="286">
        <v>18</v>
      </c>
      <c r="D919" s="286">
        <v>0</v>
      </c>
      <c r="E919" s="285">
        <v>18</v>
      </c>
    </row>
    <row r="920" spans="1:5" ht="20.25" customHeight="1">
      <c r="A920" s="283">
        <v>2130309</v>
      </c>
      <c r="B920" s="287" t="s">
        <v>1024</v>
      </c>
      <c r="C920" s="286" t="s">
        <v>333</v>
      </c>
      <c r="D920" s="286" t="s">
        <v>334</v>
      </c>
      <c r="E920" s="285"/>
    </row>
    <row r="921" spans="1:5" ht="20.25" customHeight="1">
      <c r="A921" s="283">
        <v>2130310</v>
      </c>
      <c r="B921" s="287" t="s">
        <v>1025</v>
      </c>
      <c r="C921" s="286" t="s">
        <v>333</v>
      </c>
      <c r="D921" s="286" t="s">
        <v>334</v>
      </c>
      <c r="E921" s="285"/>
    </row>
    <row r="922" spans="1:5" ht="20.25" customHeight="1">
      <c r="A922" s="283">
        <v>2130311</v>
      </c>
      <c r="B922" s="287" t="s">
        <v>1026</v>
      </c>
      <c r="C922" s="286" t="s">
        <v>333</v>
      </c>
      <c r="D922" s="286" t="s">
        <v>334</v>
      </c>
      <c r="E922" s="285"/>
    </row>
    <row r="923" spans="1:5" ht="20.25" customHeight="1">
      <c r="A923" s="283">
        <v>2130312</v>
      </c>
      <c r="B923" s="287" t="s">
        <v>1027</v>
      </c>
      <c r="C923" s="286">
        <v>90</v>
      </c>
      <c r="D923" s="286">
        <v>40</v>
      </c>
      <c r="E923" s="285">
        <v>50</v>
      </c>
    </row>
    <row r="924" spans="1:5" ht="20.25" customHeight="1">
      <c r="A924" s="283">
        <v>2130313</v>
      </c>
      <c r="B924" s="287" t="s">
        <v>1028</v>
      </c>
      <c r="C924" s="286">
        <v>88</v>
      </c>
      <c r="D924" s="286">
        <v>88</v>
      </c>
      <c r="E924" s="285"/>
    </row>
    <row r="925" spans="1:5" ht="20.25" customHeight="1">
      <c r="A925" s="283">
        <v>2130314</v>
      </c>
      <c r="B925" s="287" t="s">
        <v>1029</v>
      </c>
      <c r="C925" s="286">
        <v>877</v>
      </c>
      <c r="D925" s="286">
        <v>799</v>
      </c>
      <c r="E925" s="285">
        <f>67+11</f>
        <v>78</v>
      </c>
    </row>
    <row r="926" spans="1:5" ht="20.25" customHeight="1">
      <c r="A926" s="283">
        <v>2130315</v>
      </c>
      <c r="B926" s="287" t="s">
        <v>1030</v>
      </c>
      <c r="C926" s="286" t="s">
        <v>333</v>
      </c>
      <c r="D926" s="286" t="s">
        <v>334</v>
      </c>
      <c r="E926" s="285"/>
    </row>
    <row r="927" spans="1:5" ht="20.25" customHeight="1">
      <c r="A927" s="283">
        <v>2130316</v>
      </c>
      <c r="B927" s="287" t="s">
        <v>1031</v>
      </c>
      <c r="C927" s="286">
        <v>23</v>
      </c>
      <c r="D927" s="286">
        <v>23</v>
      </c>
      <c r="E927" s="285"/>
    </row>
    <row r="928" spans="1:5" ht="20.25" customHeight="1">
      <c r="A928" s="283">
        <v>2130317</v>
      </c>
      <c r="B928" s="287" t="s">
        <v>1032</v>
      </c>
      <c r="C928" s="286" t="s">
        <v>333</v>
      </c>
      <c r="D928" s="286" t="s">
        <v>334</v>
      </c>
      <c r="E928" s="285"/>
    </row>
    <row r="929" spans="1:5" ht="20.25" customHeight="1">
      <c r="A929" s="283">
        <v>2130318</v>
      </c>
      <c r="B929" s="287" t="s">
        <v>1033</v>
      </c>
      <c r="C929" s="286" t="s">
        <v>333</v>
      </c>
      <c r="D929" s="286" t="s">
        <v>334</v>
      </c>
      <c r="E929" s="285"/>
    </row>
    <row r="930" spans="1:5" ht="20.25" customHeight="1">
      <c r="A930" s="283">
        <v>2130319</v>
      </c>
      <c r="B930" s="287" t="s">
        <v>1034</v>
      </c>
      <c r="C930" s="286" t="s">
        <v>333</v>
      </c>
      <c r="D930" s="286" t="s">
        <v>334</v>
      </c>
      <c r="E930" s="285"/>
    </row>
    <row r="931" spans="1:5" ht="20.25" customHeight="1">
      <c r="A931" s="283">
        <v>2130321</v>
      </c>
      <c r="B931" s="287" t="s">
        <v>1035</v>
      </c>
      <c r="C931" s="286">
        <v>35</v>
      </c>
      <c r="D931" s="286">
        <v>0</v>
      </c>
      <c r="E931" s="285">
        <v>35</v>
      </c>
    </row>
    <row r="932" spans="1:5" ht="20.25" customHeight="1">
      <c r="A932" s="283">
        <v>2130322</v>
      </c>
      <c r="B932" s="287" t="s">
        <v>1036</v>
      </c>
      <c r="C932" s="286" t="s">
        <v>333</v>
      </c>
      <c r="D932" s="286" t="s">
        <v>334</v>
      </c>
      <c r="E932" s="285"/>
    </row>
    <row r="933" spans="1:5" ht="20.25" customHeight="1">
      <c r="A933" s="283">
        <v>2130333</v>
      </c>
      <c r="B933" s="287" t="s">
        <v>1009</v>
      </c>
      <c r="C933" s="286" t="s">
        <v>333</v>
      </c>
      <c r="D933" s="286" t="s">
        <v>334</v>
      </c>
      <c r="E933" s="285"/>
    </row>
    <row r="934" spans="1:5" ht="20.25" customHeight="1">
      <c r="A934" s="283">
        <v>2130334</v>
      </c>
      <c r="B934" s="287" t="s">
        <v>1037</v>
      </c>
      <c r="C934" s="286" t="s">
        <v>333</v>
      </c>
      <c r="D934" s="286" t="s">
        <v>334</v>
      </c>
      <c r="E934" s="285"/>
    </row>
    <row r="935" spans="1:5" ht="20.25" customHeight="1">
      <c r="A935" s="283">
        <v>2130335</v>
      </c>
      <c r="B935" s="287" t="s">
        <v>1038</v>
      </c>
      <c r="C935" s="286" t="s">
        <v>333</v>
      </c>
      <c r="D935" s="286" t="s">
        <v>334</v>
      </c>
      <c r="E935" s="285"/>
    </row>
    <row r="936" spans="1:5" ht="20.25" customHeight="1">
      <c r="A936" s="283">
        <v>2130336</v>
      </c>
      <c r="B936" s="287" t="s">
        <v>1039</v>
      </c>
      <c r="C936" s="286" t="s">
        <v>333</v>
      </c>
      <c r="D936" s="286" t="s">
        <v>334</v>
      </c>
      <c r="E936" s="285"/>
    </row>
    <row r="937" spans="1:5" ht="20.25" customHeight="1">
      <c r="A937" s="283">
        <v>2130337</v>
      </c>
      <c r="B937" s="287" t="s">
        <v>1040</v>
      </c>
      <c r="C937" s="286" t="s">
        <v>333</v>
      </c>
      <c r="D937" s="286" t="s">
        <v>334</v>
      </c>
      <c r="E937" s="285"/>
    </row>
    <row r="938" spans="1:5" ht="20.25" customHeight="1">
      <c r="A938" s="283">
        <v>2130399</v>
      </c>
      <c r="B938" s="287" t="s">
        <v>1041</v>
      </c>
      <c r="C938" s="286">
        <v>2232</v>
      </c>
      <c r="D938" s="286">
        <v>251</v>
      </c>
      <c r="E938" s="285">
        <f>1800+181</f>
        <v>1981</v>
      </c>
    </row>
    <row r="939" spans="1:5" ht="20.25" customHeight="1">
      <c r="A939" s="283">
        <v>21305</v>
      </c>
      <c r="B939" s="284" t="s">
        <v>1042</v>
      </c>
      <c r="C939" s="290">
        <v>376</v>
      </c>
      <c r="D939" s="286">
        <v>63</v>
      </c>
      <c r="E939" s="291">
        <f t="shared" ref="E939" si="145">SUM(E940:E949)</f>
        <v>313</v>
      </c>
    </row>
    <row r="940" spans="1:5" ht="20.25" customHeight="1">
      <c r="A940" s="283">
        <v>2130501</v>
      </c>
      <c r="B940" s="287" t="s">
        <v>330</v>
      </c>
      <c r="C940" s="290">
        <v>1</v>
      </c>
      <c r="D940" s="286">
        <v>1</v>
      </c>
      <c r="E940" s="291"/>
    </row>
    <row r="941" spans="1:5" ht="20.25" customHeight="1">
      <c r="A941" s="283">
        <v>2130502</v>
      </c>
      <c r="B941" s="287" t="s">
        <v>331</v>
      </c>
      <c r="C941" s="290">
        <v>4</v>
      </c>
      <c r="D941" s="286">
        <v>4</v>
      </c>
      <c r="E941" s="291"/>
    </row>
    <row r="942" spans="1:5" ht="20.25" customHeight="1">
      <c r="A942" s="283">
        <v>2130503</v>
      </c>
      <c r="B942" s="287" t="s">
        <v>332</v>
      </c>
      <c r="C942" s="290" t="s">
        <v>333</v>
      </c>
      <c r="D942" s="286" t="s">
        <v>334</v>
      </c>
      <c r="E942" s="291"/>
    </row>
    <row r="943" spans="1:5" ht="20.25" customHeight="1">
      <c r="A943" s="283">
        <v>2130504</v>
      </c>
      <c r="B943" s="287" t="s">
        <v>1043</v>
      </c>
      <c r="C943" s="290">
        <v>60</v>
      </c>
      <c r="D943" s="286">
        <v>0</v>
      </c>
      <c r="E943" s="291">
        <v>60</v>
      </c>
    </row>
    <row r="944" spans="1:5" ht="20.25" customHeight="1">
      <c r="A944" s="283">
        <v>2130505</v>
      </c>
      <c r="B944" s="287" t="s">
        <v>1044</v>
      </c>
      <c r="C944" s="290" t="s">
        <v>333</v>
      </c>
      <c r="D944" s="286" t="s">
        <v>334</v>
      </c>
      <c r="E944" s="291"/>
    </row>
    <row r="945" spans="1:5" ht="20.25" customHeight="1">
      <c r="A945" s="283">
        <v>2130506</v>
      </c>
      <c r="B945" s="287" t="s">
        <v>1045</v>
      </c>
      <c r="C945" s="290">
        <v>161</v>
      </c>
      <c r="D945" s="286">
        <v>0</v>
      </c>
      <c r="E945" s="291">
        <v>161</v>
      </c>
    </row>
    <row r="946" spans="1:5" ht="20.25" customHeight="1">
      <c r="A946" s="283">
        <v>2130507</v>
      </c>
      <c r="B946" s="287" t="s">
        <v>1046</v>
      </c>
      <c r="C946" s="286" t="s">
        <v>333</v>
      </c>
      <c r="D946" s="286" t="s">
        <v>334</v>
      </c>
      <c r="E946" s="285"/>
    </row>
    <row r="947" spans="1:5" ht="20.25" customHeight="1">
      <c r="A947" s="283">
        <v>2130508</v>
      </c>
      <c r="B947" s="287" t="s">
        <v>1047</v>
      </c>
      <c r="C947" s="286" t="s">
        <v>333</v>
      </c>
      <c r="D947" s="286" t="s">
        <v>334</v>
      </c>
      <c r="E947" s="285"/>
    </row>
    <row r="948" spans="1:5" ht="20.25" customHeight="1">
      <c r="A948" s="283">
        <v>2130550</v>
      </c>
      <c r="B948" s="287" t="s">
        <v>1048</v>
      </c>
      <c r="C948" s="286" t="s">
        <v>333</v>
      </c>
      <c r="D948" s="286" t="s">
        <v>334</v>
      </c>
      <c r="E948" s="285"/>
    </row>
    <row r="949" spans="1:5" ht="20.25" customHeight="1">
      <c r="A949" s="283">
        <v>2130599</v>
      </c>
      <c r="B949" s="287" t="s">
        <v>1049</v>
      </c>
      <c r="C949" s="286">
        <v>150</v>
      </c>
      <c r="D949" s="286">
        <v>58</v>
      </c>
      <c r="E949" s="285">
        <v>92</v>
      </c>
    </row>
    <row r="950" spans="1:5" ht="20.25" customHeight="1">
      <c r="A950" s="283">
        <v>21307</v>
      </c>
      <c r="B950" s="284" t="s">
        <v>1050</v>
      </c>
      <c r="C950" s="286">
        <v>0</v>
      </c>
      <c r="D950" s="286">
        <v>0</v>
      </c>
      <c r="E950" s="285">
        <v>0</v>
      </c>
    </row>
    <row r="951" spans="1:5" ht="20.25" customHeight="1">
      <c r="A951" s="283">
        <v>2130701</v>
      </c>
      <c r="B951" s="287" t="s">
        <v>1051</v>
      </c>
      <c r="C951" s="286" t="s">
        <v>333</v>
      </c>
      <c r="D951" s="286" t="s">
        <v>334</v>
      </c>
      <c r="E951" s="285"/>
    </row>
    <row r="952" spans="1:5" ht="20.25" customHeight="1">
      <c r="A952" s="283">
        <v>2130704</v>
      </c>
      <c r="B952" s="287" t="s">
        <v>1052</v>
      </c>
      <c r="C952" s="286" t="s">
        <v>333</v>
      </c>
      <c r="D952" s="286" t="s">
        <v>334</v>
      </c>
      <c r="E952" s="285"/>
    </row>
    <row r="953" spans="1:5" ht="20.25" customHeight="1">
      <c r="A953" s="283">
        <v>2130705</v>
      </c>
      <c r="B953" s="287" t="s">
        <v>1053</v>
      </c>
      <c r="C953" s="286" t="s">
        <v>333</v>
      </c>
      <c r="D953" s="286" t="s">
        <v>334</v>
      </c>
      <c r="E953" s="285"/>
    </row>
    <row r="954" spans="1:5" ht="20.25" customHeight="1">
      <c r="A954" s="283">
        <v>2130706</v>
      </c>
      <c r="B954" s="287" t="s">
        <v>1054</v>
      </c>
      <c r="C954" s="286" t="s">
        <v>333</v>
      </c>
      <c r="D954" s="286" t="s">
        <v>334</v>
      </c>
      <c r="E954" s="285"/>
    </row>
    <row r="955" spans="1:5" ht="20.25" customHeight="1">
      <c r="A955" s="283">
        <v>2130707</v>
      </c>
      <c r="B955" s="287" t="s">
        <v>1055</v>
      </c>
      <c r="C955" s="286" t="s">
        <v>333</v>
      </c>
      <c r="D955" s="286" t="s">
        <v>334</v>
      </c>
      <c r="E955" s="285"/>
    </row>
    <row r="956" spans="1:5" ht="20.25" customHeight="1">
      <c r="A956" s="283">
        <v>2130799</v>
      </c>
      <c r="B956" s="287" t="s">
        <v>1056</v>
      </c>
      <c r="C956" s="286" t="s">
        <v>333</v>
      </c>
      <c r="D956" s="286" t="s">
        <v>334</v>
      </c>
      <c r="E956" s="285">
        <v>72</v>
      </c>
    </row>
    <row r="957" spans="1:5" ht="20.25" customHeight="1">
      <c r="A957" s="283">
        <v>21308</v>
      </c>
      <c r="B957" s="284" t="s">
        <v>1057</v>
      </c>
      <c r="C957" s="286">
        <v>6</v>
      </c>
      <c r="D957" s="286">
        <v>0</v>
      </c>
      <c r="E957" s="285">
        <v>6</v>
      </c>
    </row>
    <row r="958" spans="1:5" ht="20.25" customHeight="1">
      <c r="A958" s="283">
        <v>2130801</v>
      </c>
      <c r="B958" s="287" t="s">
        <v>1058</v>
      </c>
      <c r="C958" s="286" t="s">
        <v>333</v>
      </c>
      <c r="D958" s="286" t="s">
        <v>334</v>
      </c>
      <c r="E958" s="285"/>
    </row>
    <row r="959" spans="1:5" ht="20.25" customHeight="1">
      <c r="A959" s="283">
        <v>2130802</v>
      </c>
      <c r="B959" s="287" t="s">
        <v>1059</v>
      </c>
      <c r="C959" s="286" t="s">
        <v>333</v>
      </c>
      <c r="D959" s="286" t="s">
        <v>334</v>
      </c>
      <c r="E959" s="285"/>
    </row>
    <row r="960" spans="1:5" ht="20.25" customHeight="1">
      <c r="A960" s="283">
        <v>2130803</v>
      </c>
      <c r="B960" s="287" t="s">
        <v>1060</v>
      </c>
      <c r="C960" s="286" t="s">
        <v>333</v>
      </c>
      <c r="D960" s="286" t="s">
        <v>334</v>
      </c>
      <c r="E960" s="285"/>
    </row>
    <row r="961" spans="1:5" ht="20.25" customHeight="1">
      <c r="A961" s="283">
        <v>2130804</v>
      </c>
      <c r="B961" s="287" t="s">
        <v>1061</v>
      </c>
      <c r="C961" s="286">
        <v>6</v>
      </c>
      <c r="D961" s="286">
        <v>0</v>
      </c>
      <c r="E961" s="285">
        <v>6</v>
      </c>
    </row>
    <row r="962" spans="1:5" ht="20.25" customHeight="1">
      <c r="A962" s="283">
        <v>2130805</v>
      </c>
      <c r="B962" s="287" t="s">
        <v>1062</v>
      </c>
      <c r="C962" s="286" t="s">
        <v>333</v>
      </c>
      <c r="D962" s="286" t="s">
        <v>334</v>
      </c>
      <c r="E962" s="285"/>
    </row>
    <row r="963" spans="1:5" ht="20.25" customHeight="1">
      <c r="A963" s="283">
        <v>2130899</v>
      </c>
      <c r="B963" s="287" t="s">
        <v>1063</v>
      </c>
      <c r="C963" s="286" t="s">
        <v>333</v>
      </c>
      <c r="D963" s="286" t="s">
        <v>334</v>
      </c>
      <c r="E963" s="285"/>
    </row>
    <row r="964" spans="1:5" ht="20.25" customHeight="1">
      <c r="A964" s="283">
        <v>21309</v>
      </c>
      <c r="B964" s="284" t="s">
        <v>1064</v>
      </c>
      <c r="C964" s="286">
        <v>0</v>
      </c>
      <c r="D964" s="286">
        <v>0</v>
      </c>
      <c r="E964" s="285">
        <f t="shared" ref="E964" si="146">SUM(E965:E966)</f>
        <v>0</v>
      </c>
    </row>
    <row r="965" spans="1:5" ht="20.25" customHeight="1">
      <c r="A965" s="283">
        <v>2130901</v>
      </c>
      <c r="B965" s="287" t="s">
        <v>1065</v>
      </c>
      <c r="C965" s="286" t="s">
        <v>333</v>
      </c>
      <c r="D965" s="286" t="s">
        <v>334</v>
      </c>
      <c r="E965" s="285"/>
    </row>
    <row r="966" spans="1:5" ht="20.25" customHeight="1">
      <c r="A966" s="283">
        <v>2130999</v>
      </c>
      <c r="B966" s="287" t="s">
        <v>1066</v>
      </c>
      <c r="C966" s="286" t="s">
        <v>333</v>
      </c>
      <c r="D966" s="286" t="s">
        <v>334</v>
      </c>
      <c r="E966" s="285"/>
    </row>
    <row r="967" spans="1:5" ht="20.25" customHeight="1">
      <c r="A967" s="283">
        <v>21399</v>
      </c>
      <c r="B967" s="284" t="s">
        <v>1067</v>
      </c>
      <c r="C967" s="286">
        <v>182</v>
      </c>
      <c r="D967" s="286">
        <v>82</v>
      </c>
      <c r="E967" s="285">
        <f t="shared" ref="E967" si="147">SUM(E968:E969)</f>
        <v>100</v>
      </c>
    </row>
    <row r="968" spans="1:5" ht="20.25" customHeight="1">
      <c r="A968" s="283">
        <v>2139901</v>
      </c>
      <c r="B968" s="287" t="s">
        <v>1068</v>
      </c>
      <c r="C968" s="286" t="s">
        <v>333</v>
      </c>
      <c r="D968" s="286" t="s">
        <v>334</v>
      </c>
      <c r="E968" s="285"/>
    </row>
    <row r="969" spans="1:5" ht="20.25" customHeight="1">
      <c r="A969" s="283">
        <v>2139999</v>
      </c>
      <c r="B969" s="287" t="s">
        <v>1069</v>
      </c>
      <c r="C969" s="286">
        <v>182</v>
      </c>
      <c r="D969" s="286">
        <v>82</v>
      </c>
      <c r="E969" s="285">
        <f>72+14+14</f>
        <v>100</v>
      </c>
    </row>
    <row r="970" spans="1:5" ht="20.25" customHeight="1">
      <c r="A970" s="283">
        <v>214</v>
      </c>
      <c r="B970" s="284" t="s">
        <v>1070</v>
      </c>
      <c r="C970" s="286">
        <v>30929</v>
      </c>
      <c r="D970" s="286">
        <v>15189</v>
      </c>
      <c r="E970" s="285">
        <f t="shared" ref="E970" si="148">E971+E994+E1004+E1014+E1019+E1026+E1031</f>
        <v>15740</v>
      </c>
    </row>
    <row r="971" spans="1:5" ht="20.25" customHeight="1">
      <c r="A971" s="283">
        <v>21401</v>
      </c>
      <c r="B971" s="284" t="s">
        <v>1071</v>
      </c>
      <c r="C971" s="286">
        <v>26043</v>
      </c>
      <c r="D971" s="286">
        <v>14670</v>
      </c>
      <c r="E971" s="285">
        <f t="shared" ref="E971" si="149">SUM(E972:E993)</f>
        <v>11373</v>
      </c>
    </row>
    <row r="972" spans="1:5" ht="20.25" customHeight="1">
      <c r="A972" s="283">
        <v>2140101</v>
      </c>
      <c r="B972" s="287" t="s">
        <v>330</v>
      </c>
      <c r="C972" s="286">
        <v>6502</v>
      </c>
      <c r="D972" s="286">
        <v>3633</v>
      </c>
      <c r="E972" s="285">
        <v>2869</v>
      </c>
    </row>
    <row r="973" spans="1:5" ht="20.25" customHeight="1">
      <c r="A973" s="283">
        <v>2140102</v>
      </c>
      <c r="B973" s="287" t="s">
        <v>331</v>
      </c>
      <c r="C973" s="286">
        <v>309</v>
      </c>
      <c r="D973" s="286">
        <v>309</v>
      </c>
      <c r="E973" s="285"/>
    </row>
    <row r="974" spans="1:5" ht="20.25" customHeight="1">
      <c r="A974" s="283">
        <v>2140103</v>
      </c>
      <c r="B974" s="287" t="s">
        <v>332</v>
      </c>
      <c r="C974" s="286" t="s">
        <v>333</v>
      </c>
      <c r="D974" s="286" t="s">
        <v>334</v>
      </c>
      <c r="E974" s="285"/>
    </row>
    <row r="975" spans="1:5" ht="20.25" customHeight="1">
      <c r="A975" s="283">
        <v>2140104</v>
      </c>
      <c r="B975" s="287" t="s">
        <v>1072</v>
      </c>
      <c r="C975" s="286">
        <v>4761</v>
      </c>
      <c r="D975" s="286">
        <v>4761</v>
      </c>
      <c r="E975" s="285"/>
    </row>
    <row r="976" spans="1:5" ht="20.25" customHeight="1">
      <c r="A976" s="283">
        <v>2140106</v>
      </c>
      <c r="B976" s="287" t="s">
        <v>1073</v>
      </c>
      <c r="C976" s="286">
        <v>7041</v>
      </c>
      <c r="D976" s="286">
        <v>616</v>
      </c>
      <c r="E976" s="285">
        <f>151+6274</f>
        <v>6425</v>
      </c>
    </row>
    <row r="977" spans="1:5" ht="20.25" customHeight="1">
      <c r="A977" s="283">
        <v>2140109</v>
      </c>
      <c r="B977" s="287" t="s">
        <v>1074</v>
      </c>
      <c r="C977" s="286" t="s">
        <v>333</v>
      </c>
      <c r="D977" s="286" t="s">
        <v>334</v>
      </c>
      <c r="E977" s="285"/>
    </row>
    <row r="978" spans="1:5" ht="20.25" customHeight="1">
      <c r="A978" s="283">
        <v>2140110</v>
      </c>
      <c r="B978" s="287" t="s">
        <v>1075</v>
      </c>
      <c r="C978" s="286" t="s">
        <v>333</v>
      </c>
      <c r="D978" s="286" t="s">
        <v>334</v>
      </c>
      <c r="E978" s="285"/>
    </row>
    <row r="979" spans="1:5" ht="20.25" customHeight="1">
      <c r="A979" s="283">
        <v>2140111</v>
      </c>
      <c r="B979" s="287" t="s">
        <v>1076</v>
      </c>
      <c r="C979" s="286" t="s">
        <v>333</v>
      </c>
      <c r="D979" s="286" t="s">
        <v>334</v>
      </c>
      <c r="E979" s="285"/>
    </row>
    <row r="980" spans="1:5" ht="20.25" customHeight="1">
      <c r="A980" s="283">
        <v>2140112</v>
      </c>
      <c r="B980" s="287" t="s">
        <v>1077</v>
      </c>
      <c r="C980" s="286">
        <v>195</v>
      </c>
      <c r="D980" s="286">
        <v>195</v>
      </c>
      <c r="E980" s="285"/>
    </row>
    <row r="981" spans="1:5" ht="20.25" customHeight="1">
      <c r="A981" s="283">
        <v>2140114</v>
      </c>
      <c r="B981" s="287" t="s">
        <v>1078</v>
      </c>
      <c r="C981" s="286" t="s">
        <v>333</v>
      </c>
      <c r="D981" s="286" t="s">
        <v>334</v>
      </c>
      <c r="E981" s="285"/>
    </row>
    <row r="982" spans="1:5" ht="20.25" customHeight="1">
      <c r="A982" s="283">
        <v>2140122</v>
      </c>
      <c r="B982" s="287" t="s">
        <v>1079</v>
      </c>
      <c r="C982" s="286" t="s">
        <v>333</v>
      </c>
      <c r="D982" s="286" t="s">
        <v>334</v>
      </c>
      <c r="E982" s="285"/>
    </row>
    <row r="983" spans="1:5" ht="20.25" customHeight="1">
      <c r="A983" s="283">
        <v>2140123</v>
      </c>
      <c r="B983" s="287" t="s">
        <v>1080</v>
      </c>
      <c r="C983" s="286" t="s">
        <v>333</v>
      </c>
      <c r="D983" s="286" t="s">
        <v>334</v>
      </c>
      <c r="E983" s="285"/>
    </row>
    <row r="984" spans="1:5" ht="20.25" customHeight="1">
      <c r="A984" s="283">
        <v>2140127</v>
      </c>
      <c r="B984" s="287" t="s">
        <v>1081</v>
      </c>
      <c r="C984" s="286" t="s">
        <v>333</v>
      </c>
      <c r="D984" s="286" t="s">
        <v>334</v>
      </c>
      <c r="E984" s="285"/>
    </row>
    <row r="985" spans="1:5" ht="20.25" customHeight="1">
      <c r="A985" s="283">
        <v>2140128</v>
      </c>
      <c r="B985" s="287" t="s">
        <v>1082</v>
      </c>
      <c r="C985" s="286" t="s">
        <v>333</v>
      </c>
      <c r="D985" s="286" t="s">
        <v>334</v>
      </c>
      <c r="E985" s="285"/>
    </row>
    <row r="986" spans="1:5" ht="20.25" customHeight="1">
      <c r="A986" s="283">
        <v>2140129</v>
      </c>
      <c r="B986" s="287" t="s">
        <v>1083</v>
      </c>
      <c r="C986" s="286" t="s">
        <v>333</v>
      </c>
      <c r="D986" s="286" t="s">
        <v>334</v>
      </c>
      <c r="E986" s="285"/>
    </row>
    <row r="987" spans="1:5" ht="20.25" customHeight="1">
      <c r="A987" s="283">
        <v>2140130</v>
      </c>
      <c r="B987" s="287" t="s">
        <v>1084</v>
      </c>
      <c r="C987" s="286" t="s">
        <v>333</v>
      </c>
      <c r="D987" s="286" t="s">
        <v>334</v>
      </c>
      <c r="E987" s="285"/>
    </row>
    <row r="988" spans="1:5" ht="20.25" customHeight="1">
      <c r="A988" s="283">
        <v>2140131</v>
      </c>
      <c r="B988" s="287" t="s">
        <v>1085</v>
      </c>
      <c r="C988" s="286">
        <v>364</v>
      </c>
      <c r="D988" s="286">
        <v>364</v>
      </c>
      <c r="E988" s="285"/>
    </row>
    <row r="989" spans="1:5" ht="20.25" customHeight="1">
      <c r="A989" s="283">
        <v>2140133</v>
      </c>
      <c r="B989" s="287" t="s">
        <v>1086</v>
      </c>
      <c r="C989" s="286" t="s">
        <v>333</v>
      </c>
      <c r="D989" s="286" t="s">
        <v>334</v>
      </c>
      <c r="E989" s="285"/>
    </row>
    <row r="990" spans="1:5" ht="20.25" customHeight="1">
      <c r="A990" s="283">
        <v>2140136</v>
      </c>
      <c r="B990" s="287" t="s">
        <v>1087</v>
      </c>
      <c r="C990" s="286" t="s">
        <v>333</v>
      </c>
      <c r="D990" s="286" t="s">
        <v>334</v>
      </c>
      <c r="E990" s="285"/>
    </row>
    <row r="991" spans="1:5" ht="20.25" customHeight="1">
      <c r="A991" s="283">
        <v>2140138</v>
      </c>
      <c r="B991" s="287" t="s">
        <v>1088</v>
      </c>
      <c r="C991" s="286" t="s">
        <v>333</v>
      </c>
      <c r="D991" s="286" t="s">
        <v>334</v>
      </c>
      <c r="E991" s="285"/>
    </row>
    <row r="992" spans="1:5" ht="20.25" customHeight="1">
      <c r="A992" s="283">
        <v>2140139</v>
      </c>
      <c r="B992" s="287" t="s">
        <v>1089</v>
      </c>
      <c r="C992" s="286" t="s">
        <v>333</v>
      </c>
      <c r="D992" s="286" t="s">
        <v>334</v>
      </c>
      <c r="E992" s="285"/>
    </row>
    <row r="993" spans="1:5" ht="20.25" customHeight="1">
      <c r="A993" s="283">
        <v>2140199</v>
      </c>
      <c r="B993" s="287" t="s">
        <v>1090</v>
      </c>
      <c r="C993" s="286">
        <v>6872</v>
      </c>
      <c r="D993" s="286">
        <v>4793</v>
      </c>
      <c r="E993" s="285">
        <v>2079</v>
      </c>
    </row>
    <row r="994" spans="1:5" ht="20.25" customHeight="1">
      <c r="A994" s="283">
        <v>21402</v>
      </c>
      <c r="B994" s="284" t="s">
        <v>1091</v>
      </c>
      <c r="C994" s="286">
        <v>0</v>
      </c>
      <c r="D994" s="286">
        <v>0</v>
      </c>
      <c r="E994" s="285">
        <f t="shared" ref="E994" si="150">SUM(E995:E1003)</f>
        <v>0</v>
      </c>
    </row>
    <row r="995" spans="1:5" ht="20.25" customHeight="1">
      <c r="A995" s="283">
        <v>2140201</v>
      </c>
      <c r="B995" s="287" t="s">
        <v>330</v>
      </c>
      <c r="C995" s="286" t="s">
        <v>333</v>
      </c>
      <c r="D995" s="286" t="s">
        <v>334</v>
      </c>
      <c r="E995" s="285"/>
    </row>
    <row r="996" spans="1:5" ht="20.25" customHeight="1">
      <c r="A996" s="283">
        <v>2140202</v>
      </c>
      <c r="B996" s="287" t="s">
        <v>331</v>
      </c>
      <c r="C996" s="286" t="s">
        <v>333</v>
      </c>
      <c r="D996" s="286" t="s">
        <v>334</v>
      </c>
      <c r="E996" s="285"/>
    </row>
    <row r="997" spans="1:5" ht="20.25" customHeight="1">
      <c r="A997" s="283">
        <v>2140203</v>
      </c>
      <c r="B997" s="287" t="s">
        <v>332</v>
      </c>
      <c r="C997" s="286" t="s">
        <v>333</v>
      </c>
      <c r="D997" s="286" t="s">
        <v>334</v>
      </c>
      <c r="E997" s="285"/>
    </row>
    <row r="998" spans="1:5" ht="20.25" customHeight="1">
      <c r="A998" s="283">
        <v>2140204</v>
      </c>
      <c r="B998" s="287" t="s">
        <v>1092</v>
      </c>
      <c r="C998" s="286" t="s">
        <v>333</v>
      </c>
      <c r="D998" s="286" t="s">
        <v>334</v>
      </c>
      <c r="E998" s="285"/>
    </row>
    <row r="999" spans="1:5" ht="20.25" customHeight="1">
      <c r="A999" s="283">
        <v>2140205</v>
      </c>
      <c r="B999" s="287" t="s">
        <v>1093</v>
      </c>
      <c r="C999" s="286" t="s">
        <v>333</v>
      </c>
      <c r="D999" s="286" t="s">
        <v>334</v>
      </c>
      <c r="E999" s="285"/>
    </row>
    <row r="1000" spans="1:5" ht="20.25" customHeight="1">
      <c r="A1000" s="283">
        <v>2140206</v>
      </c>
      <c r="B1000" s="287" t="s">
        <v>1094</v>
      </c>
      <c r="C1000" s="286" t="s">
        <v>333</v>
      </c>
      <c r="D1000" s="286" t="s">
        <v>334</v>
      </c>
      <c r="E1000" s="285"/>
    </row>
    <row r="1001" spans="1:5" ht="20.25" customHeight="1">
      <c r="A1001" s="283">
        <v>2140207</v>
      </c>
      <c r="B1001" s="287" t="s">
        <v>1095</v>
      </c>
      <c r="C1001" s="286" t="s">
        <v>333</v>
      </c>
      <c r="D1001" s="286" t="s">
        <v>334</v>
      </c>
      <c r="E1001" s="285"/>
    </row>
    <row r="1002" spans="1:5" ht="20.25" customHeight="1">
      <c r="A1002" s="283">
        <v>2140208</v>
      </c>
      <c r="B1002" s="287" t="s">
        <v>1096</v>
      </c>
      <c r="C1002" s="286" t="s">
        <v>333</v>
      </c>
      <c r="D1002" s="286" t="s">
        <v>334</v>
      </c>
      <c r="E1002" s="285"/>
    </row>
    <row r="1003" spans="1:5" ht="20.25" customHeight="1">
      <c r="A1003" s="283">
        <v>2140299</v>
      </c>
      <c r="B1003" s="287" t="s">
        <v>1097</v>
      </c>
      <c r="C1003" s="286" t="s">
        <v>333</v>
      </c>
      <c r="D1003" s="286" t="s">
        <v>334</v>
      </c>
      <c r="E1003" s="285"/>
    </row>
    <row r="1004" spans="1:5" ht="20.25" customHeight="1">
      <c r="A1004" s="283">
        <v>21403</v>
      </c>
      <c r="B1004" s="284" t="s">
        <v>1098</v>
      </c>
      <c r="C1004" s="286">
        <v>0</v>
      </c>
      <c r="D1004" s="286">
        <v>0</v>
      </c>
      <c r="E1004" s="285">
        <f t="shared" ref="E1004" si="151">SUM(E1005:E1013)</f>
        <v>0</v>
      </c>
    </row>
    <row r="1005" spans="1:5" ht="20.25" customHeight="1">
      <c r="A1005" s="283">
        <v>2140301</v>
      </c>
      <c r="B1005" s="287" t="s">
        <v>330</v>
      </c>
      <c r="C1005" s="286" t="s">
        <v>333</v>
      </c>
      <c r="D1005" s="286" t="s">
        <v>334</v>
      </c>
      <c r="E1005" s="285"/>
    </row>
    <row r="1006" spans="1:5" ht="20.25" customHeight="1">
      <c r="A1006" s="283">
        <v>2140302</v>
      </c>
      <c r="B1006" s="287" t="s">
        <v>331</v>
      </c>
      <c r="C1006" s="286" t="s">
        <v>333</v>
      </c>
      <c r="D1006" s="286" t="s">
        <v>334</v>
      </c>
      <c r="E1006" s="285"/>
    </row>
    <row r="1007" spans="1:5" ht="20.25" customHeight="1">
      <c r="A1007" s="283">
        <v>2140303</v>
      </c>
      <c r="B1007" s="287" t="s">
        <v>332</v>
      </c>
      <c r="C1007" s="286" t="s">
        <v>333</v>
      </c>
      <c r="D1007" s="286" t="s">
        <v>334</v>
      </c>
      <c r="E1007" s="285"/>
    </row>
    <row r="1008" spans="1:5" ht="20.25" customHeight="1">
      <c r="A1008" s="283">
        <v>2140304</v>
      </c>
      <c r="B1008" s="287" t="s">
        <v>1099</v>
      </c>
      <c r="C1008" s="286" t="s">
        <v>333</v>
      </c>
      <c r="D1008" s="286" t="s">
        <v>334</v>
      </c>
      <c r="E1008" s="285"/>
    </row>
    <row r="1009" spans="1:5" ht="20.25" customHeight="1">
      <c r="A1009" s="283">
        <v>2140305</v>
      </c>
      <c r="B1009" s="287" t="s">
        <v>1100</v>
      </c>
      <c r="C1009" s="286" t="s">
        <v>333</v>
      </c>
      <c r="D1009" s="286" t="s">
        <v>334</v>
      </c>
      <c r="E1009" s="285"/>
    </row>
    <row r="1010" spans="1:5" ht="20.25" customHeight="1">
      <c r="A1010" s="283">
        <v>2140306</v>
      </c>
      <c r="B1010" s="287" t="s">
        <v>1101</v>
      </c>
      <c r="C1010" s="286" t="s">
        <v>333</v>
      </c>
      <c r="D1010" s="286" t="s">
        <v>334</v>
      </c>
      <c r="E1010" s="285"/>
    </row>
    <row r="1011" spans="1:5" ht="20.25" customHeight="1">
      <c r="A1011" s="283">
        <v>2140307</v>
      </c>
      <c r="B1011" s="287" t="s">
        <v>1102</v>
      </c>
      <c r="C1011" s="286" t="s">
        <v>333</v>
      </c>
      <c r="D1011" s="286" t="s">
        <v>334</v>
      </c>
      <c r="E1011" s="285"/>
    </row>
    <row r="1012" spans="1:5" ht="20.25" customHeight="1">
      <c r="A1012" s="283">
        <v>2140308</v>
      </c>
      <c r="B1012" s="287" t="s">
        <v>1103</v>
      </c>
      <c r="C1012" s="286" t="s">
        <v>333</v>
      </c>
      <c r="D1012" s="286" t="s">
        <v>334</v>
      </c>
      <c r="E1012" s="285"/>
    </row>
    <row r="1013" spans="1:5" ht="20.25" customHeight="1">
      <c r="A1013" s="283">
        <v>2140399</v>
      </c>
      <c r="B1013" s="287" t="s">
        <v>1104</v>
      </c>
      <c r="C1013" s="286" t="s">
        <v>333</v>
      </c>
      <c r="D1013" s="286" t="s">
        <v>334</v>
      </c>
      <c r="E1013" s="285"/>
    </row>
    <row r="1014" spans="1:5" ht="20.25" customHeight="1">
      <c r="A1014" s="283">
        <v>21404</v>
      </c>
      <c r="B1014" s="284" t="s">
        <v>1105</v>
      </c>
      <c r="C1014" s="286">
        <v>4488</v>
      </c>
      <c r="D1014" s="286">
        <v>151</v>
      </c>
      <c r="E1014" s="285">
        <f t="shared" ref="E1014" si="152">SUM(E1015:E1018)</f>
        <v>4337</v>
      </c>
    </row>
    <row r="1015" spans="1:5" ht="20.25" customHeight="1">
      <c r="A1015" s="283">
        <v>2140401</v>
      </c>
      <c r="B1015" s="287" t="s">
        <v>1106</v>
      </c>
      <c r="C1015" s="286">
        <v>2768</v>
      </c>
      <c r="D1015" s="286">
        <v>0</v>
      </c>
      <c r="E1015" s="285">
        <v>2768</v>
      </c>
    </row>
    <row r="1016" spans="1:5" ht="20.25" customHeight="1">
      <c r="A1016" s="283">
        <v>2140402</v>
      </c>
      <c r="B1016" s="287" t="s">
        <v>1107</v>
      </c>
      <c r="C1016" s="286" t="s">
        <v>333</v>
      </c>
      <c r="D1016" s="286" t="s">
        <v>334</v>
      </c>
      <c r="E1016" s="285"/>
    </row>
    <row r="1017" spans="1:5" ht="20.25" customHeight="1">
      <c r="A1017" s="283">
        <v>2140403</v>
      </c>
      <c r="B1017" s="287" t="s">
        <v>1108</v>
      </c>
      <c r="C1017" s="286">
        <v>1010</v>
      </c>
      <c r="D1017" s="286">
        <v>0</v>
      </c>
      <c r="E1017" s="285">
        <v>1010</v>
      </c>
    </row>
    <row r="1018" spans="1:5" ht="20.25" customHeight="1">
      <c r="A1018" s="283">
        <v>2140499</v>
      </c>
      <c r="B1018" s="287" t="s">
        <v>1109</v>
      </c>
      <c r="C1018" s="286">
        <v>710</v>
      </c>
      <c r="D1018" s="286">
        <v>151</v>
      </c>
      <c r="E1018" s="285">
        <f>359+200</f>
        <v>559</v>
      </c>
    </row>
    <row r="1019" spans="1:5" ht="20.25" customHeight="1">
      <c r="A1019" s="283">
        <v>21405</v>
      </c>
      <c r="B1019" s="284" t="s">
        <v>1110</v>
      </c>
      <c r="C1019" s="286">
        <v>2</v>
      </c>
      <c r="D1019" s="286">
        <v>2</v>
      </c>
      <c r="E1019" s="285">
        <f t="shared" ref="E1019" si="153">SUM(E1020:E1025)</f>
        <v>0</v>
      </c>
    </row>
    <row r="1020" spans="1:5" ht="20.25" customHeight="1">
      <c r="A1020" s="283">
        <v>2140501</v>
      </c>
      <c r="B1020" s="287" t="s">
        <v>330</v>
      </c>
      <c r="C1020" s="286">
        <v>2</v>
      </c>
      <c r="D1020" s="286">
        <v>2</v>
      </c>
      <c r="E1020" s="285"/>
    </row>
    <row r="1021" spans="1:5" ht="20.25" customHeight="1">
      <c r="A1021" s="283">
        <v>2140502</v>
      </c>
      <c r="B1021" s="287" t="s">
        <v>331</v>
      </c>
      <c r="C1021" s="286" t="s">
        <v>333</v>
      </c>
      <c r="D1021" s="286" t="s">
        <v>334</v>
      </c>
      <c r="E1021" s="285"/>
    </row>
    <row r="1022" spans="1:5" ht="20.25" customHeight="1">
      <c r="A1022" s="283">
        <v>2140503</v>
      </c>
      <c r="B1022" s="287" t="s">
        <v>332</v>
      </c>
      <c r="C1022" s="286" t="s">
        <v>333</v>
      </c>
      <c r="D1022" s="286" t="s">
        <v>334</v>
      </c>
      <c r="E1022" s="285"/>
    </row>
    <row r="1023" spans="1:5" ht="20.25" customHeight="1">
      <c r="A1023" s="283">
        <v>2140504</v>
      </c>
      <c r="B1023" s="287" t="s">
        <v>1096</v>
      </c>
      <c r="C1023" s="286" t="s">
        <v>333</v>
      </c>
      <c r="D1023" s="286" t="s">
        <v>334</v>
      </c>
      <c r="E1023" s="285"/>
    </row>
    <row r="1024" spans="1:5" ht="20.25" customHeight="1">
      <c r="A1024" s="283">
        <v>2140505</v>
      </c>
      <c r="B1024" s="287" t="s">
        <v>1111</v>
      </c>
      <c r="C1024" s="286" t="s">
        <v>333</v>
      </c>
      <c r="D1024" s="286" t="s">
        <v>334</v>
      </c>
      <c r="E1024" s="285"/>
    </row>
    <row r="1025" spans="1:5" ht="20.25" customHeight="1">
      <c r="A1025" s="283">
        <v>2140599</v>
      </c>
      <c r="B1025" s="287" t="s">
        <v>1112</v>
      </c>
      <c r="C1025" s="286" t="s">
        <v>333</v>
      </c>
      <c r="D1025" s="286" t="s">
        <v>334</v>
      </c>
      <c r="E1025" s="285"/>
    </row>
    <row r="1026" spans="1:5" ht="20.25" customHeight="1">
      <c r="A1026" s="283">
        <v>21406</v>
      </c>
      <c r="B1026" s="284" t="s">
        <v>1113</v>
      </c>
      <c r="C1026" s="286">
        <v>0</v>
      </c>
      <c r="D1026" s="286">
        <v>0</v>
      </c>
      <c r="E1026" s="285">
        <f t="shared" ref="E1026" si="154">SUM(E1027:E1030)</f>
        <v>0</v>
      </c>
    </row>
    <row r="1027" spans="1:5" ht="20.25" customHeight="1">
      <c r="A1027" s="283">
        <v>2140601</v>
      </c>
      <c r="B1027" s="287" t="s">
        <v>1114</v>
      </c>
      <c r="C1027" s="286" t="s">
        <v>333</v>
      </c>
      <c r="D1027" s="286" t="s">
        <v>334</v>
      </c>
      <c r="E1027" s="285"/>
    </row>
    <row r="1028" spans="1:5" ht="20.25" customHeight="1">
      <c r="A1028" s="283">
        <v>2140602</v>
      </c>
      <c r="B1028" s="287" t="s">
        <v>1115</v>
      </c>
      <c r="C1028" s="286" t="s">
        <v>333</v>
      </c>
      <c r="D1028" s="286" t="s">
        <v>334</v>
      </c>
      <c r="E1028" s="285"/>
    </row>
    <row r="1029" spans="1:5" ht="20.25" customHeight="1">
      <c r="A1029" s="283">
        <v>2140603</v>
      </c>
      <c r="B1029" s="287" t="s">
        <v>1116</v>
      </c>
      <c r="C1029" s="286" t="s">
        <v>333</v>
      </c>
      <c r="D1029" s="286" t="s">
        <v>334</v>
      </c>
      <c r="E1029" s="285"/>
    </row>
    <row r="1030" spans="1:5" ht="20.25" customHeight="1">
      <c r="A1030" s="283">
        <v>2140699</v>
      </c>
      <c r="B1030" s="287" t="s">
        <v>1117</v>
      </c>
      <c r="C1030" s="286" t="s">
        <v>333</v>
      </c>
      <c r="D1030" s="286" t="s">
        <v>334</v>
      </c>
      <c r="E1030" s="285"/>
    </row>
    <row r="1031" spans="1:5" ht="20.25" customHeight="1">
      <c r="A1031" s="283">
        <v>21499</v>
      </c>
      <c r="B1031" s="284" t="s">
        <v>1118</v>
      </c>
      <c r="C1031" s="286">
        <v>396</v>
      </c>
      <c r="D1031" s="286">
        <v>366</v>
      </c>
      <c r="E1031" s="285">
        <f t="shared" ref="E1031" si="155">SUM(E1032:E1033)</f>
        <v>30</v>
      </c>
    </row>
    <row r="1032" spans="1:5" ht="20.25" customHeight="1">
      <c r="A1032" s="283">
        <v>2149901</v>
      </c>
      <c r="B1032" s="287" t="s">
        <v>1119</v>
      </c>
      <c r="C1032" s="286">
        <v>352</v>
      </c>
      <c r="D1032" s="286">
        <v>352</v>
      </c>
      <c r="E1032" s="285"/>
    </row>
    <row r="1033" spans="1:5" ht="20.25" customHeight="1">
      <c r="A1033" s="283">
        <v>2149999</v>
      </c>
      <c r="B1033" s="287" t="s">
        <v>1120</v>
      </c>
      <c r="C1033" s="286">
        <v>44</v>
      </c>
      <c r="D1033" s="286">
        <v>14</v>
      </c>
      <c r="E1033" s="285">
        <v>30</v>
      </c>
    </row>
    <row r="1034" spans="1:5" ht="20.25" customHeight="1">
      <c r="A1034" s="283">
        <v>215</v>
      </c>
      <c r="B1034" s="284" t="s">
        <v>1121</v>
      </c>
      <c r="C1034" s="286">
        <v>1450</v>
      </c>
      <c r="D1034" s="286">
        <v>697</v>
      </c>
      <c r="E1034" s="285">
        <f t="shared" ref="E1034" si="156">SUM(E1035,E1045,E1061,E1066,E1080,E1087,E1094)</f>
        <v>753</v>
      </c>
    </row>
    <row r="1035" spans="1:5" ht="20.25" customHeight="1">
      <c r="A1035" s="283">
        <v>21501</v>
      </c>
      <c r="B1035" s="284" t="s">
        <v>1122</v>
      </c>
      <c r="C1035" s="286">
        <v>0</v>
      </c>
      <c r="D1035" s="286">
        <v>0</v>
      </c>
      <c r="E1035" s="285">
        <f t="shared" ref="E1035" si="157">SUM(E1036:E1044)</f>
        <v>0</v>
      </c>
    </row>
    <row r="1036" spans="1:5" ht="20.25" customHeight="1">
      <c r="A1036" s="283">
        <v>2150101</v>
      </c>
      <c r="B1036" s="287" t="s">
        <v>330</v>
      </c>
      <c r="C1036" s="286" t="s">
        <v>333</v>
      </c>
      <c r="D1036" s="286" t="s">
        <v>334</v>
      </c>
      <c r="E1036" s="285"/>
    </row>
    <row r="1037" spans="1:5" ht="20.25" customHeight="1">
      <c r="A1037" s="283">
        <v>2150102</v>
      </c>
      <c r="B1037" s="287" t="s">
        <v>331</v>
      </c>
      <c r="C1037" s="286" t="s">
        <v>333</v>
      </c>
      <c r="D1037" s="286" t="s">
        <v>334</v>
      </c>
      <c r="E1037" s="285"/>
    </row>
    <row r="1038" spans="1:5" ht="20.25" customHeight="1">
      <c r="A1038" s="283">
        <v>2150103</v>
      </c>
      <c r="B1038" s="287" t="s">
        <v>332</v>
      </c>
      <c r="C1038" s="286" t="s">
        <v>333</v>
      </c>
      <c r="D1038" s="286" t="s">
        <v>334</v>
      </c>
      <c r="E1038" s="285"/>
    </row>
    <row r="1039" spans="1:5" ht="20.25" customHeight="1">
      <c r="A1039" s="283">
        <v>2150104</v>
      </c>
      <c r="B1039" s="287" t="s">
        <v>1123</v>
      </c>
      <c r="C1039" s="286" t="s">
        <v>333</v>
      </c>
      <c r="D1039" s="286" t="s">
        <v>334</v>
      </c>
      <c r="E1039" s="285"/>
    </row>
    <row r="1040" spans="1:5" ht="20.25" customHeight="1">
      <c r="A1040" s="283">
        <v>2150105</v>
      </c>
      <c r="B1040" s="287" t="s">
        <v>1124</v>
      </c>
      <c r="C1040" s="286" t="s">
        <v>333</v>
      </c>
      <c r="D1040" s="286" t="s">
        <v>334</v>
      </c>
      <c r="E1040" s="285"/>
    </row>
    <row r="1041" spans="1:5" ht="20.25" customHeight="1">
      <c r="A1041" s="283">
        <v>2150106</v>
      </c>
      <c r="B1041" s="287" t="s">
        <v>1125</v>
      </c>
      <c r="C1041" s="286" t="s">
        <v>333</v>
      </c>
      <c r="D1041" s="286" t="s">
        <v>334</v>
      </c>
      <c r="E1041" s="285"/>
    </row>
    <row r="1042" spans="1:5" ht="20.25" customHeight="1">
      <c r="A1042" s="283">
        <v>2150107</v>
      </c>
      <c r="B1042" s="287" t="s">
        <v>1126</v>
      </c>
      <c r="C1042" s="286" t="s">
        <v>333</v>
      </c>
      <c r="D1042" s="286" t="s">
        <v>334</v>
      </c>
      <c r="E1042" s="285"/>
    </row>
    <row r="1043" spans="1:5" ht="20.25" customHeight="1">
      <c r="A1043" s="283">
        <v>2150108</v>
      </c>
      <c r="B1043" s="287" t="s">
        <v>1127</v>
      </c>
      <c r="C1043" s="286" t="s">
        <v>333</v>
      </c>
      <c r="D1043" s="286" t="s">
        <v>334</v>
      </c>
      <c r="E1043" s="285"/>
    </row>
    <row r="1044" spans="1:5" ht="20.25" customHeight="1">
      <c r="A1044" s="283">
        <v>2150199</v>
      </c>
      <c r="B1044" s="287" t="s">
        <v>1128</v>
      </c>
      <c r="C1044" s="286" t="s">
        <v>333</v>
      </c>
      <c r="D1044" s="286" t="s">
        <v>334</v>
      </c>
      <c r="E1044" s="285">
        <v>0</v>
      </c>
    </row>
    <row r="1045" spans="1:5" ht="20.25" customHeight="1">
      <c r="A1045" s="283">
        <v>21502</v>
      </c>
      <c r="B1045" s="284" t="s">
        <v>1129</v>
      </c>
      <c r="C1045" s="286">
        <v>0</v>
      </c>
      <c r="D1045" s="286">
        <v>0</v>
      </c>
      <c r="E1045" s="285">
        <f t="shared" ref="E1045" si="158">SUM(E1046:E1060)</f>
        <v>0</v>
      </c>
    </row>
    <row r="1046" spans="1:5" ht="20.25" customHeight="1">
      <c r="A1046" s="283">
        <v>2150201</v>
      </c>
      <c r="B1046" s="287" t="s">
        <v>330</v>
      </c>
      <c r="C1046" s="286" t="s">
        <v>333</v>
      </c>
      <c r="D1046" s="286" t="s">
        <v>334</v>
      </c>
      <c r="E1046" s="285"/>
    </row>
    <row r="1047" spans="1:5" ht="20.25" customHeight="1">
      <c r="A1047" s="283">
        <v>2150202</v>
      </c>
      <c r="B1047" s="287" t="s">
        <v>331</v>
      </c>
      <c r="C1047" s="286" t="s">
        <v>333</v>
      </c>
      <c r="D1047" s="286" t="s">
        <v>334</v>
      </c>
      <c r="E1047" s="285"/>
    </row>
    <row r="1048" spans="1:5" ht="20.25" customHeight="1">
      <c r="A1048" s="283">
        <v>2150203</v>
      </c>
      <c r="B1048" s="287" t="s">
        <v>332</v>
      </c>
      <c r="C1048" s="286" t="s">
        <v>333</v>
      </c>
      <c r="D1048" s="286" t="s">
        <v>334</v>
      </c>
      <c r="E1048" s="285"/>
    </row>
    <row r="1049" spans="1:5" ht="20.25" customHeight="1">
      <c r="A1049" s="283">
        <v>2150204</v>
      </c>
      <c r="B1049" s="287" t="s">
        <v>1130</v>
      </c>
      <c r="C1049" s="286" t="s">
        <v>333</v>
      </c>
      <c r="D1049" s="286" t="s">
        <v>334</v>
      </c>
      <c r="E1049" s="285"/>
    </row>
    <row r="1050" spans="1:5" ht="20.25" customHeight="1">
      <c r="A1050" s="283">
        <v>2150205</v>
      </c>
      <c r="B1050" s="287" t="s">
        <v>1131</v>
      </c>
      <c r="C1050" s="286" t="s">
        <v>333</v>
      </c>
      <c r="D1050" s="286" t="s">
        <v>334</v>
      </c>
      <c r="E1050" s="285"/>
    </row>
    <row r="1051" spans="1:5" ht="20.25" customHeight="1">
      <c r="A1051" s="283">
        <v>2150206</v>
      </c>
      <c r="B1051" s="287" t="s">
        <v>1132</v>
      </c>
      <c r="C1051" s="286" t="s">
        <v>333</v>
      </c>
      <c r="D1051" s="286" t="s">
        <v>334</v>
      </c>
      <c r="E1051" s="285"/>
    </row>
    <row r="1052" spans="1:5" ht="20.25" customHeight="1">
      <c r="A1052" s="283">
        <v>2150207</v>
      </c>
      <c r="B1052" s="287" t="s">
        <v>1133</v>
      </c>
      <c r="C1052" s="286" t="s">
        <v>333</v>
      </c>
      <c r="D1052" s="286" t="s">
        <v>334</v>
      </c>
      <c r="E1052" s="285"/>
    </row>
    <row r="1053" spans="1:5" ht="20.25" customHeight="1">
      <c r="A1053" s="283">
        <v>2150208</v>
      </c>
      <c r="B1053" s="287" t="s">
        <v>1134</v>
      </c>
      <c r="C1053" s="286" t="s">
        <v>333</v>
      </c>
      <c r="D1053" s="286" t="s">
        <v>334</v>
      </c>
      <c r="E1053" s="285"/>
    </row>
    <row r="1054" spans="1:5" ht="20.25" customHeight="1">
      <c r="A1054" s="283">
        <v>2150209</v>
      </c>
      <c r="B1054" s="287" t="s">
        <v>1135</v>
      </c>
      <c r="C1054" s="286" t="s">
        <v>333</v>
      </c>
      <c r="D1054" s="286" t="s">
        <v>334</v>
      </c>
      <c r="E1054" s="285"/>
    </row>
    <row r="1055" spans="1:5" ht="20.25" customHeight="1">
      <c r="A1055" s="283">
        <v>2150210</v>
      </c>
      <c r="B1055" s="287" t="s">
        <v>1136</v>
      </c>
      <c r="C1055" s="286" t="s">
        <v>333</v>
      </c>
      <c r="D1055" s="286" t="s">
        <v>334</v>
      </c>
      <c r="E1055" s="285"/>
    </row>
    <row r="1056" spans="1:5" ht="20.25" customHeight="1">
      <c r="A1056" s="283">
        <v>2150212</v>
      </c>
      <c r="B1056" s="287" t="s">
        <v>1137</v>
      </c>
      <c r="C1056" s="286" t="s">
        <v>333</v>
      </c>
      <c r="D1056" s="286" t="s">
        <v>334</v>
      </c>
      <c r="E1056" s="285"/>
    </row>
    <row r="1057" spans="1:5" ht="20.25" customHeight="1">
      <c r="A1057" s="283">
        <v>2150213</v>
      </c>
      <c r="B1057" s="287" t="s">
        <v>1138</v>
      </c>
      <c r="C1057" s="286" t="s">
        <v>333</v>
      </c>
      <c r="D1057" s="286" t="s">
        <v>334</v>
      </c>
      <c r="E1057" s="285"/>
    </row>
    <row r="1058" spans="1:5" ht="20.25" customHeight="1">
      <c r="A1058" s="283">
        <v>2150214</v>
      </c>
      <c r="B1058" s="287" t="s">
        <v>1139</v>
      </c>
      <c r="C1058" s="286" t="s">
        <v>333</v>
      </c>
      <c r="D1058" s="286" t="s">
        <v>334</v>
      </c>
      <c r="E1058" s="285"/>
    </row>
    <row r="1059" spans="1:5" ht="20.25" customHeight="1">
      <c r="A1059" s="283">
        <v>2150215</v>
      </c>
      <c r="B1059" s="287" t="s">
        <v>1140</v>
      </c>
      <c r="C1059" s="286" t="s">
        <v>333</v>
      </c>
      <c r="D1059" s="286" t="s">
        <v>334</v>
      </c>
      <c r="E1059" s="285"/>
    </row>
    <row r="1060" spans="1:5" ht="20.25" customHeight="1">
      <c r="A1060" s="283">
        <v>2150299</v>
      </c>
      <c r="B1060" s="287" t="s">
        <v>1141</v>
      </c>
      <c r="C1060" s="286" t="s">
        <v>333</v>
      </c>
      <c r="D1060" s="286" t="s">
        <v>334</v>
      </c>
      <c r="E1060" s="285"/>
    </row>
    <row r="1061" spans="1:5" ht="20.25" customHeight="1">
      <c r="A1061" s="283">
        <v>21503</v>
      </c>
      <c r="B1061" s="284" t="s">
        <v>1142</v>
      </c>
      <c r="C1061" s="286">
        <v>0</v>
      </c>
      <c r="D1061" s="286">
        <v>0</v>
      </c>
      <c r="E1061" s="285">
        <f t="shared" ref="E1061" si="159">SUM(E1062:E1065)</f>
        <v>0</v>
      </c>
    </row>
    <row r="1062" spans="1:5" ht="20.25" customHeight="1">
      <c r="A1062" s="283">
        <v>2150301</v>
      </c>
      <c r="B1062" s="287" t="s">
        <v>330</v>
      </c>
      <c r="C1062" s="286" t="s">
        <v>333</v>
      </c>
      <c r="D1062" s="286" t="s">
        <v>334</v>
      </c>
      <c r="E1062" s="285"/>
    </row>
    <row r="1063" spans="1:5" ht="20.25" customHeight="1">
      <c r="A1063" s="283">
        <v>2150302</v>
      </c>
      <c r="B1063" s="287" t="s">
        <v>331</v>
      </c>
      <c r="C1063" s="286" t="s">
        <v>333</v>
      </c>
      <c r="D1063" s="286" t="s">
        <v>334</v>
      </c>
      <c r="E1063" s="285"/>
    </row>
    <row r="1064" spans="1:5" ht="20.25" customHeight="1">
      <c r="A1064" s="283">
        <v>2150303</v>
      </c>
      <c r="B1064" s="287" t="s">
        <v>332</v>
      </c>
      <c r="C1064" s="286" t="s">
        <v>333</v>
      </c>
      <c r="D1064" s="286" t="s">
        <v>334</v>
      </c>
      <c r="E1064" s="285"/>
    </row>
    <row r="1065" spans="1:5" ht="20.25" customHeight="1">
      <c r="A1065" s="283">
        <v>2150399</v>
      </c>
      <c r="B1065" s="287" t="s">
        <v>1143</v>
      </c>
      <c r="C1065" s="286" t="s">
        <v>333</v>
      </c>
      <c r="D1065" s="286" t="s">
        <v>334</v>
      </c>
      <c r="E1065" s="285"/>
    </row>
    <row r="1066" spans="1:5" ht="20.25" customHeight="1">
      <c r="A1066" s="283">
        <v>21505</v>
      </c>
      <c r="B1066" s="284" t="s">
        <v>1144</v>
      </c>
      <c r="C1066" s="286">
        <v>373</v>
      </c>
      <c r="D1066" s="286">
        <v>247</v>
      </c>
      <c r="E1066" s="285">
        <f t="shared" ref="E1066" si="160">SUM(E1067:E1079)</f>
        <v>126</v>
      </c>
    </row>
    <row r="1067" spans="1:5" ht="20.25" customHeight="1">
      <c r="A1067" s="283">
        <v>2150501</v>
      </c>
      <c r="B1067" s="287" t="s">
        <v>330</v>
      </c>
      <c r="C1067" s="286">
        <v>100</v>
      </c>
      <c r="D1067" s="286">
        <v>100</v>
      </c>
      <c r="E1067" s="285"/>
    </row>
    <row r="1068" spans="1:5" ht="20.25" customHeight="1">
      <c r="A1068" s="283">
        <v>2150502</v>
      </c>
      <c r="B1068" s="287" t="s">
        <v>331</v>
      </c>
      <c r="C1068" s="286">
        <v>40</v>
      </c>
      <c r="D1068" s="286">
        <v>40</v>
      </c>
      <c r="E1068" s="285"/>
    </row>
    <row r="1069" spans="1:5" ht="20.25" customHeight="1">
      <c r="A1069" s="283">
        <v>2150503</v>
      </c>
      <c r="B1069" s="287" t="s">
        <v>332</v>
      </c>
      <c r="C1069" s="286" t="s">
        <v>333</v>
      </c>
      <c r="D1069" s="286" t="s">
        <v>334</v>
      </c>
      <c r="E1069" s="285"/>
    </row>
    <row r="1070" spans="1:5" ht="20.25" customHeight="1">
      <c r="A1070" s="283">
        <v>2150505</v>
      </c>
      <c r="B1070" s="287" t="s">
        <v>1145</v>
      </c>
      <c r="C1070" s="286" t="s">
        <v>333</v>
      </c>
      <c r="D1070" s="286" t="s">
        <v>334</v>
      </c>
      <c r="E1070" s="285"/>
    </row>
    <row r="1071" spans="1:5" ht="20.25" customHeight="1">
      <c r="A1071" s="283">
        <v>2150506</v>
      </c>
      <c r="B1071" s="287" t="s">
        <v>1146</v>
      </c>
      <c r="C1071" s="286" t="s">
        <v>333</v>
      </c>
      <c r="D1071" s="286" t="s">
        <v>334</v>
      </c>
      <c r="E1071" s="285"/>
    </row>
    <row r="1072" spans="1:5" ht="20.25" customHeight="1">
      <c r="A1072" s="283">
        <v>2150507</v>
      </c>
      <c r="B1072" s="287" t="s">
        <v>1147</v>
      </c>
      <c r="C1072" s="286" t="s">
        <v>333</v>
      </c>
      <c r="D1072" s="286" t="s">
        <v>334</v>
      </c>
      <c r="E1072" s="285"/>
    </row>
    <row r="1073" spans="1:5" ht="20.25" customHeight="1">
      <c r="A1073" s="283">
        <v>2150508</v>
      </c>
      <c r="B1073" s="287" t="s">
        <v>1148</v>
      </c>
      <c r="C1073" s="286">
        <v>149</v>
      </c>
      <c r="D1073" s="286">
        <v>37</v>
      </c>
      <c r="E1073" s="285">
        <v>112</v>
      </c>
    </row>
    <row r="1074" spans="1:5" ht="20.25" customHeight="1">
      <c r="A1074" s="283">
        <v>2150509</v>
      </c>
      <c r="B1074" s="287" t="s">
        <v>1149</v>
      </c>
      <c r="C1074" s="286" t="s">
        <v>333</v>
      </c>
      <c r="D1074" s="286" t="s">
        <v>334</v>
      </c>
      <c r="E1074" s="285"/>
    </row>
    <row r="1075" spans="1:5" ht="20.25" customHeight="1">
      <c r="A1075" s="283">
        <v>2150510</v>
      </c>
      <c r="B1075" s="287" t="s">
        <v>1150</v>
      </c>
      <c r="C1075" s="286" t="s">
        <v>333</v>
      </c>
      <c r="D1075" s="286" t="s">
        <v>334</v>
      </c>
      <c r="E1075" s="285"/>
    </row>
    <row r="1076" spans="1:5" ht="20.25" customHeight="1">
      <c r="A1076" s="283">
        <v>2150511</v>
      </c>
      <c r="B1076" s="287" t="s">
        <v>1151</v>
      </c>
      <c r="C1076" s="286" t="s">
        <v>333</v>
      </c>
      <c r="D1076" s="286" t="s">
        <v>334</v>
      </c>
      <c r="E1076" s="285"/>
    </row>
    <row r="1077" spans="1:5" ht="20.25" customHeight="1">
      <c r="A1077" s="283">
        <v>2150513</v>
      </c>
      <c r="B1077" s="287" t="s">
        <v>1096</v>
      </c>
      <c r="C1077" s="286" t="s">
        <v>333</v>
      </c>
      <c r="D1077" s="286" t="s">
        <v>334</v>
      </c>
      <c r="E1077" s="285"/>
    </row>
    <row r="1078" spans="1:5" ht="20.25" customHeight="1">
      <c r="A1078" s="283">
        <v>2150515</v>
      </c>
      <c r="B1078" s="287" t="s">
        <v>1152</v>
      </c>
      <c r="C1078" s="286" t="s">
        <v>333</v>
      </c>
      <c r="D1078" s="286" t="s">
        <v>334</v>
      </c>
      <c r="E1078" s="285"/>
    </row>
    <row r="1079" spans="1:5" ht="20.25" customHeight="1">
      <c r="A1079" s="283">
        <v>2150599</v>
      </c>
      <c r="B1079" s="287" t="s">
        <v>1153</v>
      </c>
      <c r="C1079" s="286">
        <v>84</v>
      </c>
      <c r="D1079" s="286">
        <v>70</v>
      </c>
      <c r="E1079" s="285">
        <v>14</v>
      </c>
    </row>
    <row r="1080" spans="1:5" ht="20.25" customHeight="1">
      <c r="A1080" s="283">
        <v>21507</v>
      </c>
      <c r="B1080" s="284" t="s">
        <v>1154</v>
      </c>
      <c r="C1080" s="286">
        <v>1035</v>
      </c>
      <c r="D1080" s="286">
        <v>449</v>
      </c>
      <c r="E1080" s="285">
        <f t="shared" ref="E1080" si="161">SUM(E1081:E1086)</f>
        <v>586</v>
      </c>
    </row>
    <row r="1081" spans="1:5" ht="20.25" customHeight="1">
      <c r="A1081" s="283">
        <v>2150701</v>
      </c>
      <c r="B1081" s="287" t="s">
        <v>330</v>
      </c>
      <c r="C1081" s="286">
        <v>651</v>
      </c>
      <c r="D1081" s="286">
        <v>139</v>
      </c>
      <c r="E1081" s="285">
        <f>151+144+217</f>
        <v>512</v>
      </c>
    </row>
    <row r="1082" spans="1:5" ht="20.25" customHeight="1">
      <c r="A1082" s="283">
        <v>2150702</v>
      </c>
      <c r="B1082" s="287" t="s">
        <v>331</v>
      </c>
      <c r="C1082" s="286">
        <v>123</v>
      </c>
      <c r="D1082" s="286">
        <v>123</v>
      </c>
      <c r="E1082" s="285"/>
    </row>
    <row r="1083" spans="1:5" ht="20.25" customHeight="1">
      <c r="A1083" s="283">
        <v>2150703</v>
      </c>
      <c r="B1083" s="287" t="s">
        <v>332</v>
      </c>
      <c r="C1083" s="286" t="s">
        <v>333</v>
      </c>
      <c r="D1083" s="286" t="s">
        <v>334</v>
      </c>
      <c r="E1083" s="285"/>
    </row>
    <row r="1084" spans="1:5" ht="20.25" customHeight="1">
      <c r="A1084" s="283">
        <v>2150704</v>
      </c>
      <c r="B1084" s="287" t="s">
        <v>1155</v>
      </c>
      <c r="C1084" s="286" t="s">
        <v>333</v>
      </c>
      <c r="D1084" s="286" t="s">
        <v>334</v>
      </c>
      <c r="E1084" s="285"/>
    </row>
    <row r="1085" spans="1:5" ht="20.25" customHeight="1">
      <c r="A1085" s="283">
        <v>2150705</v>
      </c>
      <c r="B1085" s="287" t="s">
        <v>1156</v>
      </c>
      <c r="C1085" s="286" t="s">
        <v>333</v>
      </c>
      <c r="D1085" s="286" t="s">
        <v>334</v>
      </c>
      <c r="E1085" s="285"/>
    </row>
    <row r="1086" spans="1:5" ht="20.25" customHeight="1">
      <c r="A1086" s="283">
        <v>2150799</v>
      </c>
      <c r="B1086" s="287" t="s">
        <v>1157</v>
      </c>
      <c r="C1086" s="286">
        <v>261</v>
      </c>
      <c r="D1086" s="286">
        <v>187</v>
      </c>
      <c r="E1086" s="285">
        <v>74</v>
      </c>
    </row>
    <row r="1087" spans="1:5" ht="20.25" customHeight="1">
      <c r="A1087" s="283">
        <v>21508</v>
      </c>
      <c r="B1087" s="284" t="s">
        <v>1158</v>
      </c>
      <c r="C1087" s="286">
        <v>0</v>
      </c>
      <c r="D1087" s="286">
        <v>0</v>
      </c>
      <c r="E1087" s="285">
        <f>SUM(E1088:E1093)</f>
        <v>0</v>
      </c>
    </row>
    <row r="1088" spans="1:5" ht="20.25" customHeight="1">
      <c r="A1088" s="283">
        <v>2150801</v>
      </c>
      <c r="B1088" s="287" t="s">
        <v>330</v>
      </c>
      <c r="C1088" s="286" t="s">
        <v>333</v>
      </c>
      <c r="D1088" s="286" t="s">
        <v>334</v>
      </c>
      <c r="E1088" s="285"/>
    </row>
    <row r="1089" spans="1:5" ht="20.25" customHeight="1">
      <c r="A1089" s="283">
        <v>2150802</v>
      </c>
      <c r="B1089" s="287" t="s">
        <v>331</v>
      </c>
      <c r="C1089" s="286" t="s">
        <v>333</v>
      </c>
      <c r="D1089" s="286" t="s">
        <v>334</v>
      </c>
      <c r="E1089" s="285"/>
    </row>
    <row r="1090" spans="1:5" ht="20.25" customHeight="1">
      <c r="A1090" s="283">
        <v>2150803</v>
      </c>
      <c r="B1090" s="287" t="s">
        <v>332</v>
      </c>
      <c r="C1090" s="286" t="s">
        <v>333</v>
      </c>
      <c r="D1090" s="286" t="s">
        <v>334</v>
      </c>
      <c r="E1090" s="285"/>
    </row>
    <row r="1091" spans="1:5" ht="20.25" customHeight="1">
      <c r="A1091" s="283">
        <v>2150804</v>
      </c>
      <c r="B1091" s="287" t="s">
        <v>1159</v>
      </c>
      <c r="C1091" s="286" t="s">
        <v>333</v>
      </c>
      <c r="D1091" s="286" t="s">
        <v>334</v>
      </c>
      <c r="E1091" s="285"/>
    </row>
    <row r="1092" spans="1:5" ht="20.25" customHeight="1">
      <c r="A1092" s="283">
        <v>2150805</v>
      </c>
      <c r="B1092" s="287" t="s">
        <v>1160</v>
      </c>
      <c r="C1092" s="286" t="s">
        <v>333</v>
      </c>
      <c r="D1092" s="286" t="s">
        <v>334</v>
      </c>
      <c r="E1092" s="285"/>
    </row>
    <row r="1093" spans="1:5" ht="20.25" customHeight="1">
      <c r="A1093" s="283">
        <v>2150899</v>
      </c>
      <c r="B1093" s="287" t="s">
        <v>1161</v>
      </c>
      <c r="C1093" s="286" t="s">
        <v>333</v>
      </c>
      <c r="D1093" s="286" t="s">
        <v>334</v>
      </c>
      <c r="E1093" s="285"/>
    </row>
    <row r="1094" spans="1:5" ht="20.25" customHeight="1">
      <c r="A1094" s="283">
        <v>21599</v>
      </c>
      <c r="B1094" s="284" t="s">
        <v>1162</v>
      </c>
      <c r="C1094" s="286">
        <v>41</v>
      </c>
      <c r="D1094" s="286">
        <v>0</v>
      </c>
      <c r="E1094" s="285">
        <f t="shared" ref="E1094" si="162">SUM(E1095:E1099)</f>
        <v>41</v>
      </c>
    </row>
    <row r="1095" spans="1:5" ht="20.25" customHeight="1">
      <c r="A1095" s="283">
        <v>2159901</v>
      </c>
      <c r="B1095" s="287" t="s">
        <v>1163</v>
      </c>
      <c r="C1095" s="286" t="s">
        <v>333</v>
      </c>
      <c r="D1095" s="286" t="s">
        <v>334</v>
      </c>
      <c r="E1095" s="285"/>
    </row>
    <row r="1096" spans="1:5" ht="20.25" customHeight="1">
      <c r="A1096" s="283">
        <v>2159904</v>
      </c>
      <c r="B1096" s="287" t="s">
        <v>1164</v>
      </c>
      <c r="C1096" s="286" t="s">
        <v>333</v>
      </c>
      <c r="D1096" s="286" t="s">
        <v>334</v>
      </c>
      <c r="E1096" s="285"/>
    </row>
    <row r="1097" spans="1:5" ht="20.25" customHeight="1">
      <c r="A1097" s="283">
        <v>2159905</v>
      </c>
      <c r="B1097" s="287" t="s">
        <v>1165</v>
      </c>
      <c r="C1097" s="286" t="s">
        <v>333</v>
      </c>
      <c r="D1097" s="286" t="s">
        <v>334</v>
      </c>
      <c r="E1097" s="285"/>
    </row>
    <row r="1098" spans="1:5" ht="20.25" customHeight="1">
      <c r="A1098" s="283">
        <v>2159906</v>
      </c>
      <c r="B1098" s="287" t="s">
        <v>1166</v>
      </c>
      <c r="C1098" s="286" t="s">
        <v>333</v>
      </c>
      <c r="D1098" s="286" t="s">
        <v>334</v>
      </c>
      <c r="E1098" s="285"/>
    </row>
    <row r="1099" spans="1:5" ht="20.25" customHeight="1">
      <c r="A1099" s="283">
        <v>2159999</v>
      </c>
      <c r="B1099" s="287" t="s">
        <v>1167</v>
      </c>
      <c r="C1099" s="286">
        <v>41</v>
      </c>
      <c r="D1099" s="286">
        <v>0</v>
      </c>
      <c r="E1099" s="285">
        <v>41</v>
      </c>
    </row>
    <row r="1100" spans="1:5" ht="20.25" customHeight="1">
      <c r="A1100" s="283">
        <v>216</v>
      </c>
      <c r="B1100" s="284" t="s">
        <v>1168</v>
      </c>
      <c r="C1100" s="286">
        <v>936</v>
      </c>
      <c r="D1100" s="286">
        <v>201</v>
      </c>
      <c r="E1100" s="285">
        <f t="shared" ref="E1100" si="163">SUM(E1101,E1111,E1117)</f>
        <v>735</v>
      </c>
    </row>
    <row r="1101" spans="1:5" ht="20.25" customHeight="1">
      <c r="A1101" s="283">
        <v>21602</v>
      </c>
      <c r="B1101" s="284" t="s">
        <v>1169</v>
      </c>
      <c r="C1101" s="286">
        <v>731</v>
      </c>
      <c r="D1101" s="286">
        <v>187</v>
      </c>
      <c r="E1101" s="285">
        <f t="shared" ref="E1101" si="164">SUM(E1102:E1110)</f>
        <v>544</v>
      </c>
    </row>
    <row r="1102" spans="1:5" ht="20.25" customHeight="1">
      <c r="A1102" s="283">
        <v>2160201</v>
      </c>
      <c r="B1102" s="287" t="s">
        <v>330</v>
      </c>
      <c r="C1102" s="286">
        <v>380</v>
      </c>
      <c r="D1102" s="286">
        <v>0</v>
      </c>
      <c r="E1102" s="285">
        <v>380</v>
      </c>
    </row>
    <row r="1103" spans="1:5" ht="20.25" customHeight="1">
      <c r="A1103" s="283">
        <v>2160202</v>
      </c>
      <c r="B1103" s="287" t="s">
        <v>331</v>
      </c>
      <c r="C1103" s="286">
        <v>62</v>
      </c>
      <c r="D1103" s="286">
        <v>62</v>
      </c>
      <c r="E1103" s="285"/>
    </row>
    <row r="1104" spans="1:5" ht="20.25" customHeight="1">
      <c r="A1104" s="283">
        <v>2160203</v>
      </c>
      <c r="B1104" s="287" t="s">
        <v>332</v>
      </c>
      <c r="C1104" s="286" t="s">
        <v>333</v>
      </c>
      <c r="D1104" s="286" t="s">
        <v>334</v>
      </c>
      <c r="E1104" s="285"/>
    </row>
    <row r="1105" spans="1:5" ht="20.25" customHeight="1">
      <c r="A1105" s="283">
        <v>2160216</v>
      </c>
      <c r="B1105" s="287" t="s">
        <v>1170</v>
      </c>
      <c r="C1105" s="286" t="s">
        <v>333</v>
      </c>
      <c r="D1105" s="286" t="s">
        <v>334</v>
      </c>
      <c r="E1105" s="285"/>
    </row>
    <row r="1106" spans="1:5" ht="20.25" customHeight="1">
      <c r="A1106" s="283">
        <v>2160217</v>
      </c>
      <c r="B1106" s="287" t="s">
        <v>1171</v>
      </c>
      <c r="C1106" s="286" t="s">
        <v>333</v>
      </c>
      <c r="D1106" s="286" t="s">
        <v>334</v>
      </c>
      <c r="E1106" s="285"/>
    </row>
    <row r="1107" spans="1:5" ht="20.25" customHeight="1">
      <c r="A1107" s="283">
        <v>2160218</v>
      </c>
      <c r="B1107" s="287" t="s">
        <v>1172</v>
      </c>
      <c r="C1107" s="286" t="s">
        <v>333</v>
      </c>
      <c r="D1107" s="286" t="s">
        <v>334</v>
      </c>
      <c r="E1107" s="285"/>
    </row>
    <row r="1108" spans="1:5" ht="20.25" customHeight="1">
      <c r="A1108" s="283">
        <v>2160219</v>
      </c>
      <c r="B1108" s="287" t="s">
        <v>1173</v>
      </c>
      <c r="C1108" s="286">
        <v>218</v>
      </c>
      <c r="D1108" s="286">
        <v>98</v>
      </c>
      <c r="E1108" s="285">
        <v>120</v>
      </c>
    </row>
    <row r="1109" spans="1:5" ht="20.25" customHeight="1">
      <c r="A1109" s="283">
        <v>2160250</v>
      </c>
      <c r="B1109" s="287" t="s">
        <v>341</v>
      </c>
      <c r="C1109" s="286" t="s">
        <v>333</v>
      </c>
      <c r="D1109" s="286" t="s">
        <v>334</v>
      </c>
      <c r="E1109" s="285"/>
    </row>
    <row r="1110" spans="1:5" ht="20.25" customHeight="1">
      <c r="A1110" s="283">
        <v>2160299</v>
      </c>
      <c r="B1110" s="287" t="s">
        <v>1174</v>
      </c>
      <c r="C1110" s="286">
        <v>70</v>
      </c>
      <c r="D1110" s="286">
        <v>26</v>
      </c>
      <c r="E1110" s="285">
        <v>44</v>
      </c>
    </row>
    <row r="1111" spans="1:5" ht="20.25" customHeight="1">
      <c r="A1111" s="283">
        <v>21606</v>
      </c>
      <c r="B1111" s="284" t="s">
        <v>1175</v>
      </c>
      <c r="C1111" s="286">
        <v>204</v>
      </c>
      <c r="D1111" s="286">
        <v>13</v>
      </c>
      <c r="E1111" s="285">
        <f t="shared" ref="E1111" si="165">SUM(E1112:E1116)</f>
        <v>191</v>
      </c>
    </row>
    <row r="1112" spans="1:5" ht="20.25" customHeight="1">
      <c r="A1112" s="283">
        <v>2160601</v>
      </c>
      <c r="B1112" s="287" t="s">
        <v>330</v>
      </c>
      <c r="C1112" s="286">
        <v>2</v>
      </c>
      <c r="D1112" s="286">
        <v>2</v>
      </c>
      <c r="E1112" s="285"/>
    </row>
    <row r="1113" spans="1:5" ht="20.25" customHeight="1">
      <c r="A1113" s="283">
        <v>2160602</v>
      </c>
      <c r="B1113" s="287" t="s">
        <v>331</v>
      </c>
      <c r="C1113" s="286" t="s">
        <v>333</v>
      </c>
      <c r="D1113" s="286" t="s">
        <v>334</v>
      </c>
      <c r="E1113" s="285"/>
    </row>
    <row r="1114" spans="1:5" ht="20.25" customHeight="1">
      <c r="A1114" s="283">
        <v>2160603</v>
      </c>
      <c r="B1114" s="287" t="s">
        <v>332</v>
      </c>
      <c r="C1114" s="286" t="s">
        <v>333</v>
      </c>
      <c r="D1114" s="286" t="s">
        <v>334</v>
      </c>
      <c r="E1114" s="285"/>
    </row>
    <row r="1115" spans="1:5" ht="20.25" customHeight="1">
      <c r="A1115" s="283">
        <v>2160607</v>
      </c>
      <c r="B1115" s="287" t="s">
        <v>1176</v>
      </c>
      <c r="C1115" s="286" t="s">
        <v>333</v>
      </c>
      <c r="D1115" s="286" t="s">
        <v>334</v>
      </c>
      <c r="E1115" s="285"/>
    </row>
    <row r="1116" spans="1:5" ht="20.25" customHeight="1">
      <c r="A1116" s="283">
        <v>2160699</v>
      </c>
      <c r="B1116" s="287" t="s">
        <v>1177</v>
      </c>
      <c r="C1116" s="286">
        <v>202</v>
      </c>
      <c r="D1116" s="286">
        <v>11</v>
      </c>
      <c r="E1116" s="285">
        <f>180+11</f>
        <v>191</v>
      </c>
    </row>
    <row r="1117" spans="1:5" ht="20.25" customHeight="1">
      <c r="A1117" s="283">
        <v>21699</v>
      </c>
      <c r="B1117" s="284" t="s">
        <v>1178</v>
      </c>
      <c r="C1117" s="286">
        <v>0</v>
      </c>
      <c r="D1117" s="286">
        <v>0</v>
      </c>
      <c r="E1117" s="285">
        <f t="shared" ref="E1117" si="166">SUM(E1118:E1119)</f>
        <v>0</v>
      </c>
    </row>
    <row r="1118" spans="1:5" ht="20.25" customHeight="1">
      <c r="A1118" s="283">
        <v>2169901</v>
      </c>
      <c r="B1118" s="287" t="s">
        <v>1179</v>
      </c>
      <c r="C1118" s="286" t="s">
        <v>333</v>
      </c>
      <c r="D1118" s="286" t="s">
        <v>334</v>
      </c>
      <c r="E1118" s="285"/>
    </row>
    <row r="1119" spans="1:5" ht="20.25" customHeight="1">
      <c r="A1119" s="283">
        <v>2169999</v>
      </c>
      <c r="B1119" s="287" t="s">
        <v>1180</v>
      </c>
      <c r="C1119" s="286" t="s">
        <v>333</v>
      </c>
      <c r="D1119" s="286" t="s">
        <v>334</v>
      </c>
      <c r="E1119" s="285"/>
    </row>
    <row r="1120" spans="1:5" ht="20.25" customHeight="1">
      <c r="A1120" s="283">
        <v>217</v>
      </c>
      <c r="B1120" s="284" t="s">
        <v>1181</v>
      </c>
      <c r="C1120" s="286">
        <v>216</v>
      </c>
      <c r="D1120" s="286">
        <v>216</v>
      </c>
      <c r="E1120" s="285">
        <f t="shared" ref="E1120" si="167">E1121+E1128+E1138+E1144+E1147</f>
        <v>0</v>
      </c>
    </row>
    <row r="1121" spans="1:5" ht="20.25" customHeight="1">
      <c r="A1121" s="283">
        <v>21701</v>
      </c>
      <c r="B1121" s="284" t="s">
        <v>1182</v>
      </c>
      <c r="C1121" s="286">
        <v>0</v>
      </c>
      <c r="D1121" s="286">
        <v>0</v>
      </c>
      <c r="E1121" s="285">
        <f t="shared" ref="E1121" si="168">SUM(E1122:E1127)</f>
        <v>0</v>
      </c>
    </row>
    <row r="1122" spans="1:5" ht="20.25" customHeight="1">
      <c r="A1122" s="283">
        <v>2170101</v>
      </c>
      <c r="B1122" s="287" t="s">
        <v>330</v>
      </c>
      <c r="C1122" s="286" t="s">
        <v>333</v>
      </c>
      <c r="D1122" s="286" t="s">
        <v>334</v>
      </c>
      <c r="E1122" s="285"/>
    </row>
    <row r="1123" spans="1:5" ht="20.25" customHeight="1">
      <c r="A1123" s="283">
        <v>2170102</v>
      </c>
      <c r="B1123" s="287" t="s">
        <v>331</v>
      </c>
      <c r="C1123" s="286" t="s">
        <v>333</v>
      </c>
      <c r="D1123" s="286" t="s">
        <v>334</v>
      </c>
      <c r="E1123" s="285"/>
    </row>
    <row r="1124" spans="1:5" ht="20.25" customHeight="1">
      <c r="A1124" s="283">
        <v>2170103</v>
      </c>
      <c r="B1124" s="287" t="s">
        <v>332</v>
      </c>
      <c r="C1124" s="286" t="s">
        <v>333</v>
      </c>
      <c r="D1124" s="286" t="s">
        <v>334</v>
      </c>
      <c r="E1124" s="285"/>
    </row>
    <row r="1125" spans="1:5" ht="20.25" customHeight="1">
      <c r="A1125" s="283">
        <v>2170104</v>
      </c>
      <c r="B1125" s="287" t="s">
        <v>1183</v>
      </c>
      <c r="C1125" s="286" t="s">
        <v>333</v>
      </c>
      <c r="D1125" s="286" t="s">
        <v>334</v>
      </c>
      <c r="E1125" s="285"/>
    </row>
    <row r="1126" spans="1:5" ht="20.25" customHeight="1">
      <c r="A1126" s="283">
        <v>2170150</v>
      </c>
      <c r="B1126" s="287" t="s">
        <v>341</v>
      </c>
      <c r="C1126" s="286" t="s">
        <v>333</v>
      </c>
      <c r="D1126" s="286" t="s">
        <v>334</v>
      </c>
      <c r="E1126" s="285"/>
    </row>
    <row r="1127" spans="1:5" ht="20.25" customHeight="1">
      <c r="A1127" s="283">
        <v>2170199</v>
      </c>
      <c r="B1127" s="287" t="s">
        <v>1184</v>
      </c>
      <c r="C1127" s="286" t="s">
        <v>333</v>
      </c>
      <c r="D1127" s="286" t="s">
        <v>334</v>
      </c>
      <c r="E1127" s="285"/>
    </row>
    <row r="1128" spans="1:5" ht="20.25" customHeight="1">
      <c r="A1128" s="283">
        <v>21702</v>
      </c>
      <c r="B1128" s="284" t="s">
        <v>1185</v>
      </c>
      <c r="C1128" s="286">
        <v>0</v>
      </c>
      <c r="D1128" s="286">
        <v>0</v>
      </c>
      <c r="E1128" s="285">
        <f t="shared" ref="E1128" si="169">SUM(E1129:E1137)</f>
        <v>0</v>
      </c>
    </row>
    <row r="1129" spans="1:5" ht="20.25" customHeight="1">
      <c r="A1129" s="283">
        <v>2170201</v>
      </c>
      <c r="B1129" s="287" t="s">
        <v>1186</v>
      </c>
      <c r="C1129" s="286" t="s">
        <v>333</v>
      </c>
      <c r="D1129" s="286" t="s">
        <v>334</v>
      </c>
      <c r="E1129" s="285"/>
    </row>
    <row r="1130" spans="1:5" ht="20.25" customHeight="1">
      <c r="A1130" s="283">
        <v>2170202</v>
      </c>
      <c r="B1130" s="287" t="s">
        <v>1187</v>
      </c>
      <c r="C1130" s="286" t="s">
        <v>333</v>
      </c>
      <c r="D1130" s="286" t="s">
        <v>334</v>
      </c>
      <c r="E1130" s="285"/>
    </row>
    <row r="1131" spans="1:5" ht="20.25" customHeight="1">
      <c r="A1131" s="283">
        <v>2170203</v>
      </c>
      <c r="B1131" s="287" t="s">
        <v>1188</v>
      </c>
      <c r="C1131" s="286" t="s">
        <v>333</v>
      </c>
      <c r="D1131" s="286" t="s">
        <v>334</v>
      </c>
      <c r="E1131" s="285"/>
    </row>
    <row r="1132" spans="1:5" ht="20.25" customHeight="1">
      <c r="A1132" s="283">
        <v>2170204</v>
      </c>
      <c r="B1132" s="287" t="s">
        <v>1189</v>
      </c>
      <c r="C1132" s="286" t="s">
        <v>333</v>
      </c>
      <c r="D1132" s="286" t="s">
        <v>334</v>
      </c>
      <c r="E1132" s="285"/>
    </row>
    <row r="1133" spans="1:5" ht="20.25" customHeight="1">
      <c r="A1133" s="283">
        <v>2170205</v>
      </c>
      <c r="B1133" s="287" t="s">
        <v>1190</v>
      </c>
      <c r="C1133" s="286" t="s">
        <v>333</v>
      </c>
      <c r="D1133" s="286" t="s">
        <v>334</v>
      </c>
      <c r="E1133" s="285"/>
    </row>
    <row r="1134" spans="1:5" ht="20.25" customHeight="1">
      <c r="A1134" s="283">
        <v>2170206</v>
      </c>
      <c r="B1134" s="287" t="s">
        <v>1191</v>
      </c>
      <c r="C1134" s="286" t="s">
        <v>333</v>
      </c>
      <c r="D1134" s="286" t="s">
        <v>334</v>
      </c>
      <c r="E1134" s="285"/>
    </row>
    <row r="1135" spans="1:5" ht="20.25" customHeight="1">
      <c r="A1135" s="283">
        <v>2170207</v>
      </c>
      <c r="B1135" s="287" t="s">
        <v>1192</v>
      </c>
      <c r="C1135" s="286" t="s">
        <v>333</v>
      </c>
      <c r="D1135" s="286" t="s">
        <v>334</v>
      </c>
      <c r="E1135" s="285"/>
    </row>
    <row r="1136" spans="1:5" ht="20.25" customHeight="1">
      <c r="A1136" s="283">
        <v>2170208</v>
      </c>
      <c r="B1136" s="287" t="s">
        <v>1193</v>
      </c>
      <c r="C1136" s="286" t="s">
        <v>333</v>
      </c>
      <c r="D1136" s="286" t="s">
        <v>334</v>
      </c>
      <c r="E1136" s="285"/>
    </row>
    <row r="1137" spans="1:5" ht="20.25" customHeight="1">
      <c r="A1137" s="283">
        <v>2170299</v>
      </c>
      <c r="B1137" s="287" t="s">
        <v>1194</v>
      </c>
      <c r="C1137" s="286" t="s">
        <v>333</v>
      </c>
      <c r="D1137" s="286" t="s">
        <v>334</v>
      </c>
      <c r="E1137" s="285"/>
    </row>
    <row r="1138" spans="1:5" ht="20.25" customHeight="1">
      <c r="A1138" s="283">
        <v>21703</v>
      </c>
      <c r="B1138" s="284" t="s">
        <v>1195</v>
      </c>
      <c r="C1138" s="286">
        <v>11</v>
      </c>
      <c r="D1138" s="286">
        <v>11</v>
      </c>
      <c r="E1138" s="285">
        <f t="shared" ref="E1138" si="170">SUM(E1139:E1143)</f>
        <v>0</v>
      </c>
    </row>
    <row r="1139" spans="1:5" ht="20.25" customHeight="1">
      <c r="A1139" s="283">
        <v>2170301</v>
      </c>
      <c r="B1139" s="287" t="s">
        <v>1196</v>
      </c>
      <c r="C1139" s="286" t="s">
        <v>333</v>
      </c>
      <c r="D1139" s="286" t="s">
        <v>334</v>
      </c>
      <c r="E1139" s="285"/>
    </row>
    <row r="1140" spans="1:5" ht="20.25" customHeight="1">
      <c r="A1140" s="283">
        <v>2170302</v>
      </c>
      <c r="B1140" s="287" t="s">
        <v>1197</v>
      </c>
      <c r="C1140" s="286" t="s">
        <v>333</v>
      </c>
      <c r="D1140" s="286" t="s">
        <v>334</v>
      </c>
      <c r="E1140" s="285"/>
    </row>
    <row r="1141" spans="1:5" ht="20.25" customHeight="1">
      <c r="A1141" s="283">
        <v>2170303</v>
      </c>
      <c r="B1141" s="287" t="s">
        <v>1198</v>
      </c>
      <c r="C1141" s="286" t="s">
        <v>333</v>
      </c>
      <c r="D1141" s="286" t="s">
        <v>334</v>
      </c>
      <c r="E1141" s="285"/>
    </row>
    <row r="1142" spans="1:5" ht="20.25" customHeight="1">
      <c r="A1142" s="283">
        <v>2170304</v>
      </c>
      <c r="B1142" s="287" t="s">
        <v>1199</v>
      </c>
      <c r="C1142" s="286" t="s">
        <v>333</v>
      </c>
      <c r="D1142" s="286" t="s">
        <v>334</v>
      </c>
      <c r="E1142" s="285"/>
    </row>
    <row r="1143" spans="1:5" ht="20.25" customHeight="1">
      <c r="A1143" s="283">
        <v>2170399</v>
      </c>
      <c r="B1143" s="287" t="s">
        <v>1200</v>
      </c>
      <c r="C1143" s="286">
        <v>11</v>
      </c>
      <c r="D1143" s="286">
        <v>11</v>
      </c>
      <c r="E1143" s="285"/>
    </row>
    <row r="1144" spans="1:5" ht="20.25" customHeight="1">
      <c r="A1144" s="283">
        <v>21704</v>
      </c>
      <c r="B1144" s="284" t="s">
        <v>1201</v>
      </c>
      <c r="C1144" s="286">
        <v>0</v>
      </c>
      <c r="D1144" s="286">
        <v>0</v>
      </c>
      <c r="E1144" s="285">
        <f t="shared" ref="E1144" si="171">SUM(E1145:E1146)</f>
        <v>0</v>
      </c>
    </row>
    <row r="1145" spans="1:5" ht="20.25" customHeight="1">
      <c r="A1145" s="283">
        <v>2170401</v>
      </c>
      <c r="B1145" s="287" t="s">
        <v>1202</v>
      </c>
      <c r="C1145" s="286" t="s">
        <v>333</v>
      </c>
      <c r="D1145" s="286" t="s">
        <v>334</v>
      </c>
      <c r="E1145" s="285"/>
    </row>
    <row r="1146" spans="1:5" ht="20.25" customHeight="1">
      <c r="A1146" s="283">
        <v>2170499</v>
      </c>
      <c r="B1146" s="287" t="s">
        <v>1203</v>
      </c>
      <c r="C1146" s="286" t="s">
        <v>333</v>
      </c>
      <c r="D1146" s="286" t="s">
        <v>334</v>
      </c>
      <c r="E1146" s="285"/>
    </row>
    <row r="1147" spans="1:5" ht="20.25" customHeight="1">
      <c r="A1147" s="283">
        <v>21799</v>
      </c>
      <c r="B1147" s="284" t="s">
        <v>1204</v>
      </c>
      <c r="C1147" s="286">
        <v>205</v>
      </c>
      <c r="D1147" s="286">
        <v>205</v>
      </c>
      <c r="E1147" s="285">
        <f t="shared" ref="E1147" si="172">E1148</f>
        <v>0</v>
      </c>
    </row>
    <row r="1148" spans="1:5" ht="20.25" customHeight="1">
      <c r="A1148" s="283">
        <v>2179901</v>
      </c>
      <c r="B1148" s="287" t="s">
        <v>1205</v>
      </c>
      <c r="C1148" s="286">
        <v>205</v>
      </c>
      <c r="D1148" s="286">
        <v>205</v>
      </c>
      <c r="E1148" s="285"/>
    </row>
    <row r="1149" spans="1:5" ht="20.25" customHeight="1">
      <c r="A1149" s="283">
        <v>219</v>
      </c>
      <c r="B1149" s="284" t="s">
        <v>1206</v>
      </c>
      <c r="C1149" s="286">
        <v>0</v>
      </c>
      <c r="D1149" s="286">
        <v>0</v>
      </c>
      <c r="E1149" s="285">
        <f t="shared" ref="E1149" si="173">SUM(E1150:E1158)</f>
        <v>0</v>
      </c>
    </row>
    <row r="1150" spans="1:5" ht="20.25" customHeight="1">
      <c r="A1150" s="283">
        <v>21901</v>
      </c>
      <c r="B1150" s="284" t="s">
        <v>1207</v>
      </c>
      <c r="C1150" s="286" t="s">
        <v>333</v>
      </c>
      <c r="D1150" s="286" t="s">
        <v>334</v>
      </c>
      <c r="E1150" s="285"/>
    </row>
    <row r="1151" spans="1:5" ht="20.25" customHeight="1">
      <c r="A1151" s="283">
        <v>21902</v>
      </c>
      <c r="B1151" s="284" t="s">
        <v>1208</v>
      </c>
      <c r="C1151" s="286" t="s">
        <v>333</v>
      </c>
      <c r="D1151" s="286" t="s">
        <v>334</v>
      </c>
      <c r="E1151" s="285"/>
    </row>
    <row r="1152" spans="1:5" ht="20.25" customHeight="1">
      <c r="A1152" s="283">
        <v>21903</v>
      </c>
      <c r="B1152" s="284" t="s">
        <v>1209</v>
      </c>
      <c r="C1152" s="286" t="s">
        <v>333</v>
      </c>
      <c r="D1152" s="286" t="s">
        <v>334</v>
      </c>
      <c r="E1152" s="285"/>
    </row>
    <row r="1153" spans="1:5" ht="20.25" customHeight="1">
      <c r="A1153" s="283">
        <v>21904</v>
      </c>
      <c r="B1153" s="284" t="s">
        <v>1210</v>
      </c>
      <c r="C1153" s="286" t="s">
        <v>333</v>
      </c>
      <c r="D1153" s="286" t="s">
        <v>334</v>
      </c>
      <c r="E1153" s="285"/>
    </row>
    <row r="1154" spans="1:5" ht="20.25" customHeight="1">
      <c r="A1154" s="283">
        <v>21905</v>
      </c>
      <c r="B1154" s="284" t="s">
        <v>1211</v>
      </c>
      <c r="C1154" s="286" t="s">
        <v>333</v>
      </c>
      <c r="D1154" s="286" t="s">
        <v>334</v>
      </c>
      <c r="E1154" s="285"/>
    </row>
    <row r="1155" spans="1:5" ht="20.25" customHeight="1">
      <c r="A1155" s="283">
        <v>21906</v>
      </c>
      <c r="B1155" s="284" t="s">
        <v>1212</v>
      </c>
      <c r="C1155" s="286" t="s">
        <v>333</v>
      </c>
      <c r="D1155" s="286" t="s">
        <v>334</v>
      </c>
      <c r="E1155" s="285"/>
    </row>
    <row r="1156" spans="1:5" ht="20.25" customHeight="1">
      <c r="A1156" s="283">
        <v>21907</v>
      </c>
      <c r="B1156" s="284" t="s">
        <v>1213</v>
      </c>
      <c r="C1156" s="286" t="s">
        <v>333</v>
      </c>
      <c r="D1156" s="286" t="s">
        <v>334</v>
      </c>
      <c r="E1156" s="285"/>
    </row>
    <row r="1157" spans="1:5" ht="20.25" customHeight="1">
      <c r="A1157" s="283">
        <v>21908</v>
      </c>
      <c r="B1157" s="284" t="s">
        <v>1214</v>
      </c>
      <c r="C1157" s="286" t="s">
        <v>333</v>
      </c>
      <c r="D1157" s="286" t="s">
        <v>334</v>
      </c>
      <c r="E1157" s="285"/>
    </row>
    <row r="1158" spans="1:5" ht="20.25" customHeight="1">
      <c r="A1158" s="283">
        <v>21999</v>
      </c>
      <c r="B1158" s="284" t="s">
        <v>1215</v>
      </c>
      <c r="C1158" s="286" t="s">
        <v>333</v>
      </c>
      <c r="D1158" s="286" t="s">
        <v>334</v>
      </c>
      <c r="E1158" s="285"/>
    </row>
    <row r="1159" spans="1:5" ht="20.25" customHeight="1">
      <c r="A1159" s="283">
        <v>220</v>
      </c>
      <c r="B1159" s="284" t="s">
        <v>1216</v>
      </c>
      <c r="C1159" s="286">
        <v>2858</v>
      </c>
      <c r="D1159" s="286">
        <v>2090</v>
      </c>
      <c r="E1159" s="285">
        <f t="shared" ref="E1159" si="174">SUM(E1160,E1187,E1202)</f>
        <v>768</v>
      </c>
    </row>
    <row r="1160" spans="1:5" ht="20.25" customHeight="1">
      <c r="A1160" s="283">
        <v>22001</v>
      </c>
      <c r="B1160" s="284" t="s">
        <v>1217</v>
      </c>
      <c r="C1160" s="286">
        <v>2642</v>
      </c>
      <c r="D1160" s="286">
        <v>1874</v>
      </c>
      <c r="E1160" s="285">
        <f t="shared" ref="E1160" si="175">SUM(E1161:E1186)</f>
        <v>768</v>
      </c>
    </row>
    <row r="1161" spans="1:5" ht="20.25" customHeight="1">
      <c r="A1161" s="283">
        <v>2200101</v>
      </c>
      <c r="B1161" s="287" t="s">
        <v>330</v>
      </c>
      <c r="C1161" s="286">
        <v>1031</v>
      </c>
      <c r="D1161" s="286">
        <v>1031</v>
      </c>
      <c r="E1161" s="285"/>
    </row>
    <row r="1162" spans="1:5" ht="20.25" customHeight="1">
      <c r="A1162" s="283">
        <v>2200102</v>
      </c>
      <c r="B1162" s="287" t="s">
        <v>331</v>
      </c>
      <c r="C1162" s="286">
        <v>23</v>
      </c>
      <c r="D1162" s="286">
        <v>23</v>
      </c>
      <c r="E1162" s="285"/>
    </row>
    <row r="1163" spans="1:5" ht="20.25" customHeight="1">
      <c r="A1163" s="283">
        <v>2200103</v>
      </c>
      <c r="B1163" s="287" t="s">
        <v>332</v>
      </c>
      <c r="C1163" s="286" t="s">
        <v>333</v>
      </c>
      <c r="D1163" s="286" t="s">
        <v>334</v>
      </c>
      <c r="E1163" s="285"/>
    </row>
    <row r="1164" spans="1:5" ht="20.25" customHeight="1">
      <c r="A1164" s="283">
        <v>2200104</v>
      </c>
      <c r="B1164" s="287" t="s">
        <v>1218</v>
      </c>
      <c r="C1164" s="286" t="s">
        <v>333</v>
      </c>
      <c r="D1164" s="286" t="s">
        <v>334</v>
      </c>
      <c r="E1164" s="285"/>
    </row>
    <row r="1165" spans="1:5" ht="20.25" customHeight="1">
      <c r="A1165" s="283">
        <v>2200106</v>
      </c>
      <c r="B1165" s="287" t="s">
        <v>1219</v>
      </c>
      <c r="C1165" s="286" t="s">
        <v>333</v>
      </c>
      <c r="D1165" s="286" t="s">
        <v>334</v>
      </c>
      <c r="E1165" s="285"/>
    </row>
    <row r="1166" spans="1:5" ht="20.25" customHeight="1">
      <c r="A1166" s="283">
        <v>2200107</v>
      </c>
      <c r="B1166" s="287" t="s">
        <v>1220</v>
      </c>
      <c r="C1166" s="286" t="s">
        <v>333</v>
      </c>
      <c r="D1166" s="286" t="s">
        <v>334</v>
      </c>
      <c r="E1166" s="285"/>
    </row>
    <row r="1167" spans="1:5" ht="20.25" customHeight="1">
      <c r="A1167" s="283">
        <v>2200108</v>
      </c>
      <c r="B1167" s="287" t="s">
        <v>1221</v>
      </c>
      <c r="C1167" s="286" t="s">
        <v>333</v>
      </c>
      <c r="D1167" s="286" t="s">
        <v>334</v>
      </c>
      <c r="E1167" s="285"/>
    </row>
    <row r="1168" spans="1:5" ht="20.25" customHeight="1">
      <c r="A1168" s="283">
        <v>2200109</v>
      </c>
      <c r="B1168" s="287" t="s">
        <v>1222</v>
      </c>
      <c r="C1168" s="286" t="s">
        <v>333</v>
      </c>
      <c r="D1168" s="286" t="s">
        <v>334</v>
      </c>
      <c r="E1168" s="285"/>
    </row>
    <row r="1169" spans="1:5" ht="20.25" customHeight="1">
      <c r="A1169" s="283">
        <v>2200112</v>
      </c>
      <c r="B1169" s="287" t="s">
        <v>1223</v>
      </c>
      <c r="C1169" s="286" t="s">
        <v>333</v>
      </c>
      <c r="D1169" s="286" t="s">
        <v>334</v>
      </c>
      <c r="E1169" s="285"/>
    </row>
    <row r="1170" spans="1:5" ht="20.25" customHeight="1">
      <c r="A1170" s="283">
        <v>2200113</v>
      </c>
      <c r="B1170" s="287" t="s">
        <v>1224</v>
      </c>
      <c r="C1170" s="286" t="s">
        <v>333</v>
      </c>
      <c r="D1170" s="286" t="s">
        <v>334</v>
      </c>
      <c r="E1170" s="285"/>
    </row>
    <row r="1171" spans="1:5" ht="20.25" customHeight="1">
      <c r="A1171" s="283">
        <v>2200114</v>
      </c>
      <c r="B1171" s="287" t="s">
        <v>1225</v>
      </c>
      <c r="C1171" s="286">
        <v>44</v>
      </c>
      <c r="D1171" s="286">
        <v>44</v>
      </c>
      <c r="E1171" s="285"/>
    </row>
    <row r="1172" spans="1:5" ht="20.25" customHeight="1">
      <c r="A1172" s="283">
        <v>2200115</v>
      </c>
      <c r="B1172" s="287" t="s">
        <v>1226</v>
      </c>
      <c r="C1172" s="286" t="s">
        <v>333</v>
      </c>
      <c r="D1172" s="286" t="s">
        <v>334</v>
      </c>
      <c r="E1172" s="285"/>
    </row>
    <row r="1173" spans="1:5" ht="20.25" customHeight="1">
      <c r="A1173" s="283">
        <v>2200116</v>
      </c>
      <c r="B1173" s="287" t="s">
        <v>1227</v>
      </c>
      <c r="C1173" s="286" t="s">
        <v>333</v>
      </c>
      <c r="D1173" s="286" t="s">
        <v>334</v>
      </c>
      <c r="E1173" s="285"/>
    </row>
    <row r="1174" spans="1:5" ht="20.25" customHeight="1">
      <c r="A1174" s="283">
        <v>2200119</v>
      </c>
      <c r="B1174" s="287" t="s">
        <v>1228</v>
      </c>
      <c r="C1174" s="286" t="s">
        <v>333</v>
      </c>
      <c r="D1174" s="286" t="s">
        <v>334</v>
      </c>
      <c r="E1174" s="285"/>
    </row>
    <row r="1175" spans="1:5" ht="20.25" customHeight="1">
      <c r="A1175" s="283">
        <v>2200120</v>
      </c>
      <c r="B1175" s="287" t="s">
        <v>1229</v>
      </c>
      <c r="C1175" s="286" t="s">
        <v>333</v>
      </c>
      <c r="D1175" s="286" t="s">
        <v>334</v>
      </c>
      <c r="E1175" s="285"/>
    </row>
    <row r="1176" spans="1:5" ht="20.25" customHeight="1">
      <c r="A1176" s="283">
        <v>2200121</v>
      </c>
      <c r="B1176" s="287" t="s">
        <v>1230</v>
      </c>
      <c r="C1176" s="286" t="s">
        <v>333</v>
      </c>
      <c r="D1176" s="286" t="s">
        <v>334</v>
      </c>
      <c r="E1176" s="285"/>
    </row>
    <row r="1177" spans="1:5" ht="20.25" customHeight="1">
      <c r="A1177" s="283">
        <v>2200122</v>
      </c>
      <c r="B1177" s="287" t="s">
        <v>1231</v>
      </c>
      <c r="C1177" s="286" t="s">
        <v>333</v>
      </c>
      <c r="D1177" s="286" t="s">
        <v>334</v>
      </c>
      <c r="E1177" s="285"/>
    </row>
    <row r="1178" spans="1:5" ht="20.25" customHeight="1">
      <c r="A1178" s="283">
        <v>2200123</v>
      </c>
      <c r="B1178" s="287" t="s">
        <v>1232</v>
      </c>
      <c r="C1178" s="286" t="s">
        <v>333</v>
      </c>
      <c r="D1178" s="286" t="s">
        <v>334</v>
      </c>
      <c r="E1178" s="285"/>
    </row>
    <row r="1179" spans="1:5" ht="20.25" customHeight="1">
      <c r="A1179" s="283">
        <v>2200124</v>
      </c>
      <c r="B1179" s="287" t="s">
        <v>1233</v>
      </c>
      <c r="C1179" s="286" t="s">
        <v>333</v>
      </c>
      <c r="D1179" s="286" t="s">
        <v>334</v>
      </c>
      <c r="E1179" s="285"/>
    </row>
    <row r="1180" spans="1:5" ht="20.25" customHeight="1">
      <c r="A1180" s="283">
        <v>2200125</v>
      </c>
      <c r="B1180" s="287" t="s">
        <v>1234</v>
      </c>
      <c r="C1180" s="286" t="s">
        <v>333</v>
      </c>
      <c r="D1180" s="286" t="s">
        <v>334</v>
      </c>
      <c r="E1180" s="285"/>
    </row>
    <row r="1181" spans="1:5" ht="20.25" customHeight="1">
      <c r="A1181" s="283">
        <v>2200126</v>
      </c>
      <c r="B1181" s="287" t="s">
        <v>1235</v>
      </c>
      <c r="C1181" s="286" t="s">
        <v>333</v>
      </c>
      <c r="D1181" s="286" t="s">
        <v>334</v>
      </c>
      <c r="E1181" s="285"/>
    </row>
    <row r="1182" spans="1:5" ht="20.25" customHeight="1">
      <c r="A1182" s="283">
        <v>2200127</v>
      </c>
      <c r="B1182" s="287" t="s">
        <v>1236</v>
      </c>
      <c r="C1182" s="286" t="s">
        <v>333</v>
      </c>
      <c r="D1182" s="286" t="s">
        <v>334</v>
      </c>
      <c r="E1182" s="285"/>
    </row>
    <row r="1183" spans="1:5" ht="20.25" customHeight="1">
      <c r="A1183" s="283">
        <v>2200128</v>
      </c>
      <c r="B1183" s="287" t="s">
        <v>1237</v>
      </c>
      <c r="C1183" s="286" t="s">
        <v>333</v>
      </c>
      <c r="D1183" s="286" t="s">
        <v>334</v>
      </c>
      <c r="E1183" s="285"/>
    </row>
    <row r="1184" spans="1:5" ht="20.25" customHeight="1">
      <c r="A1184" s="283">
        <v>2200129</v>
      </c>
      <c r="B1184" s="287" t="s">
        <v>1238</v>
      </c>
      <c r="C1184" s="286" t="s">
        <v>333</v>
      </c>
      <c r="D1184" s="286" t="s">
        <v>334</v>
      </c>
      <c r="E1184" s="285"/>
    </row>
    <row r="1185" spans="1:5" ht="20.25" customHeight="1">
      <c r="A1185" s="283">
        <v>2200150</v>
      </c>
      <c r="B1185" s="287" t="s">
        <v>341</v>
      </c>
      <c r="C1185" s="286">
        <v>599</v>
      </c>
      <c r="D1185" s="286">
        <v>351</v>
      </c>
      <c r="E1185" s="285">
        <v>248</v>
      </c>
    </row>
    <row r="1186" spans="1:5" ht="20.25" customHeight="1">
      <c r="A1186" s="283">
        <v>2200199</v>
      </c>
      <c r="B1186" s="287" t="s">
        <v>1239</v>
      </c>
      <c r="C1186" s="286">
        <v>946</v>
      </c>
      <c r="D1186" s="286">
        <v>426</v>
      </c>
      <c r="E1186" s="285">
        <f>381+139</f>
        <v>520</v>
      </c>
    </row>
    <row r="1187" spans="1:5" ht="20.25" customHeight="1">
      <c r="A1187" s="283">
        <v>22005</v>
      </c>
      <c r="B1187" s="284" t="s">
        <v>1240</v>
      </c>
      <c r="C1187" s="286">
        <v>216</v>
      </c>
      <c r="D1187" s="286">
        <v>216</v>
      </c>
      <c r="E1187" s="285">
        <f t="shared" ref="E1187" si="176">SUM(E1188:E1201)</f>
        <v>0</v>
      </c>
    </row>
    <row r="1188" spans="1:5" ht="20.25" customHeight="1">
      <c r="A1188" s="283">
        <v>2200501</v>
      </c>
      <c r="B1188" s="287" t="s">
        <v>330</v>
      </c>
      <c r="C1188" s="286">
        <v>4</v>
      </c>
      <c r="D1188" s="286">
        <v>4</v>
      </c>
      <c r="E1188" s="285"/>
    </row>
    <row r="1189" spans="1:5" ht="20.25" customHeight="1">
      <c r="A1189" s="283">
        <v>2200502</v>
      </c>
      <c r="B1189" s="287" t="s">
        <v>331</v>
      </c>
      <c r="C1189" s="286" t="s">
        <v>333</v>
      </c>
      <c r="D1189" s="286" t="s">
        <v>334</v>
      </c>
      <c r="E1189" s="285"/>
    </row>
    <row r="1190" spans="1:5" ht="20.25" customHeight="1">
      <c r="A1190" s="283">
        <v>2200503</v>
      </c>
      <c r="B1190" s="287" t="s">
        <v>332</v>
      </c>
      <c r="C1190" s="286" t="s">
        <v>333</v>
      </c>
      <c r="D1190" s="286" t="s">
        <v>334</v>
      </c>
      <c r="E1190" s="285"/>
    </row>
    <row r="1191" spans="1:5" ht="20.25" customHeight="1">
      <c r="A1191" s="283">
        <v>2200504</v>
      </c>
      <c r="B1191" s="287" t="s">
        <v>1241</v>
      </c>
      <c r="C1191" s="286" t="s">
        <v>333</v>
      </c>
      <c r="D1191" s="286" t="s">
        <v>334</v>
      </c>
      <c r="E1191" s="285"/>
    </row>
    <row r="1192" spans="1:5" ht="20.25" customHeight="1">
      <c r="A1192" s="283">
        <v>2200506</v>
      </c>
      <c r="B1192" s="287" t="s">
        <v>1242</v>
      </c>
      <c r="C1192" s="286" t="s">
        <v>333</v>
      </c>
      <c r="D1192" s="286" t="s">
        <v>334</v>
      </c>
      <c r="E1192" s="285"/>
    </row>
    <row r="1193" spans="1:5" ht="20.25" customHeight="1">
      <c r="A1193" s="283">
        <v>2200507</v>
      </c>
      <c r="B1193" s="287" t="s">
        <v>1243</v>
      </c>
      <c r="C1193" s="286" t="s">
        <v>333</v>
      </c>
      <c r="D1193" s="286" t="s">
        <v>334</v>
      </c>
      <c r="E1193" s="285"/>
    </row>
    <row r="1194" spans="1:5" ht="20.25" customHeight="1">
      <c r="A1194" s="283">
        <v>2200508</v>
      </c>
      <c r="B1194" s="287" t="s">
        <v>1244</v>
      </c>
      <c r="C1194" s="286" t="s">
        <v>333</v>
      </c>
      <c r="D1194" s="286" t="s">
        <v>334</v>
      </c>
      <c r="E1194" s="285"/>
    </row>
    <row r="1195" spans="1:5" ht="20.25" customHeight="1">
      <c r="A1195" s="283">
        <v>2200509</v>
      </c>
      <c r="B1195" s="287" t="s">
        <v>1245</v>
      </c>
      <c r="C1195" s="286">
        <v>168</v>
      </c>
      <c r="D1195" s="286">
        <v>168</v>
      </c>
      <c r="E1195" s="285"/>
    </row>
    <row r="1196" spans="1:5" ht="20.25" customHeight="1">
      <c r="A1196" s="283">
        <v>2200510</v>
      </c>
      <c r="B1196" s="287" t="s">
        <v>1246</v>
      </c>
      <c r="C1196" s="286">
        <v>18</v>
      </c>
      <c r="D1196" s="286">
        <v>18</v>
      </c>
      <c r="E1196" s="285"/>
    </row>
    <row r="1197" spans="1:5" ht="20.25" customHeight="1">
      <c r="A1197" s="283">
        <v>2200511</v>
      </c>
      <c r="B1197" s="287" t="s">
        <v>1247</v>
      </c>
      <c r="C1197" s="286" t="s">
        <v>333</v>
      </c>
      <c r="D1197" s="286" t="s">
        <v>334</v>
      </c>
      <c r="E1197" s="285"/>
    </row>
    <row r="1198" spans="1:5" ht="20.25" customHeight="1">
      <c r="A1198" s="283">
        <v>2200512</v>
      </c>
      <c r="B1198" s="287" t="s">
        <v>1248</v>
      </c>
      <c r="C1198" s="286" t="s">
        <v>333</v>
      </c>
      <c r="D1198" s="286" t="s">
        <v>334</v>
      </c>
      <c r="E1198" s="285"/>
    </row>
    <row r="1199" spans="1:5" ht="20.25" customHeight="1">
      <c r="A1199" s="283">
        <v>2200513</v>
      </c>
      <c r="B1199" s="287" t="s">
        <v>1249</v>
      </c>
      <c r="C1199" s="286" t="s">
        <v>333</v>
      </c>
      <c r="D1199" s="286" t="s">
        <v>334</v>
      </c>
      <c r="E1199" s="285"/>
    </row>
    <row r="1200" spans="1:5" ht="20.25" customHeight="1">
      <c r="A1200" s="283">
        <v>2200514</v>
      </c>
      <c r="B1200" s="287" t="s">
        <v>1250</v>
      </c>
      <c r="C1200" s="286" t="s">
        <v>333</v>
      </c>
      <c r="D1200" s="286" t="s">
        <v>334</v>
      </c>
      <c r="E1200" s="285"/>
    </row>
    <row r="1201" spans="1:5" ht="20.25" customHeight="1">
      <c r="A1201" s="283">
        <v>2200599</v>
      </c>
      <c r="B1201" s="287" t="s">
        <v>1251</v>
      </c>
      <c r="C1201" s="286">
        <v>26</v>
      </c>
      <c r="D1201" s="286">
        <v>26</v>
      </c>
      <c r="E1201" s="285"/>
    </row>
    <row r="1202" spans="1:5" ht="20.25" customHeight="1">
      <c r="A1202" s="283">
        <v>22099</v>
      </c>
      <c r="B1202" s="284" t="s">
        <v>1252</v>
      </c>
      <c r="C1202" s="286" t="s">
        <v>333</v>
      </c>
      <c r="D1202" s="286" t="s">
        <v>334</v>
      </c>
      <c r="E1202" s="285">
        <f t="shared" ref="E1202" si="177">E1203</f>
        <v>0</v>
      </c>
    </row>
    <row r="1203" spans="1:5" ht="20.25" customHeight="1">
      <c r="A1203" s="283">
        <v>2209901</v>
      </c>
      <c r="B1203" s="287" t="s">
        <v>1253</v>
      </c>
      <c r="C1203" s="286" t="s">
        <v>333</v>
      </c>
      <c r="D1203" s="286" t="s">
        <v>334</v>
      </c>
      <c r="E1203" s="285"/>
    </row>
    <row r="1204" spans="1:5" ht="20.25" customHeight="1">
      <c r="A1204" s="283">
        <v>221</v>
      </c>
      <c r="B1204" s="284" t="s">
        <v>1254</v>
      </c>
      <c r="C1204" s="286">
        <v>10224</v>
      </c>
      <c r="D1204" s="286">
        <v>9224</v>
      </c>
      <c r="E1204" s="285">
        <f t="shared" ref="E1204" si="178">SUM(E1205,E1216,E1220)</f>
        <v>1000</v>
      </c>
    </row>
    <row r="1205" spans="1:5" ht="20.25" customHeight="1">
      <c r="A1205" s="283">
        <v>22101</v>
      </c>
      <c r="B1205" s="284" t="s">
        <v>1255</v>
      </c>
      <c r="C1205" s="286">
        <v>4528</v>
      </c>
      <c r="D1205" s="286">
        <v>3528</v>
      </c>
      <c r="E1205" s="285">
        <f t="shared" ref="E1205" si="179">SUM(E1206:E1215)</f>
        <v>1000</v>
      </c>
    </row>
    <row r="1206" spans="1:5" ht="20.25" customHeight="1">
      <c r="A1206" s="283">
        <v>2210101</v>
      </c>
      <c r="B1206" s="287" t="s">
        <v>1256</v>
      </c>
      <c r="C1206" s="286" t="s">
        <v>333</v>
      </c>
      <c r="D1206" s="286" t="s">
        <v>334</v>
      </c>
      <c r="E1206" s="285"/>
    </row>
    <row r="1207" spans="1:5" ht="20.25" customHeight="1">
      <c r="A1207" s="283">
        <v>2210102</v>
      </c>
      <c r="B1207" s="287" t="s">
        <v>1257</v>
      </c>
      <c r="C1207" s="286" t="s">
        <v>333</v>
      </c>
      <c r="D1207" s="286" t="s">
        <v>334</v>
      </c>
      <c r="E1207" s="285"/>
    </row>
    <row r="1208" spans="1:5" ht="20.25" customHeight="1">
      <c r="A1208" s="283">
        <v>2210103</v>
      </c>
      <c r="B1208" s="287" t="s">
        <v>1258</v>
      </c>
      <c r="C1208" s="286">
        <v>3146</v>
      </c>
      <c r="D1208" s="286">
        <v>2203</v>
      </c>
      <c r="E1208" s="285">
        <v>943</v>
      </c>
    </row>
    <row r="1209" spans="1:5" ht="20.25" customHeight="1">
      <c r="A1209" s="283">
        <v>2210104</v>
      </c>
      <c r="B1209" s="287" t="s">
        <v>1259</v>
      </c>
      <c r="C1209" s="286" t="s">
        <v>333</v>
      </c>
      <c r="D1209" s="286" t="s">
        <v>334</v>
      </c>
      <c r="E1209" s="285"/>
    </row>
    <row r="1210" spans="1:5" ht="20.25" customHeight="1">
      <c r="A1210" s="283">
        <v>2210105</v>
      </c>
      <c r="B1210" s="287" t="s">
        <v>1260</v>
      </c>
      <c r="C1210" s="286" t="s">
        <v>333</v>
      </c>
      <c r="D1210" s="286" t="s">
        <v>334</v>
      </c>
      <c r="E1210" s="285"/>
    </row>
    <row r="1211" spans="1:5" ht="20.25" customHeight="1">
      <c r="A1211" s="283">
        <v>2210106</v>
      </c>
      <c r="B1211" s="287" t="s">
        <v>1261</v>
      </c>
      <c r="C1211" s="286">
        <v>84</v>
      </c>
      <c r="D1211" s="286">
        <v>40</v>
      </c>
      <c r="E1211" s="285">
        <v>44</v>
      </c>
    </row>
    <row r="1212" spans="1:5" ht="20.25" customHeight="1">
      <c r="A1212" s="283">
        <v>2210107</v>
      </c>
      <c r="B1212" s="287" t="s">
        <v>1262</v>
      </c>
      <c r="C1212" s="286" t="s">
        <v>333</v>
      </c>
      <c r="D1212" s="286" t="s">
        <v>334</v>
      </c>
      <c r="E1212" s="285"/>
    </row>
    <row r="1213" spans="1:5" ht="20.25" customHeight="1">
      <c r="A1213" s="283">
        <v>2210108</v>
      </c>
      <c r="B1213" s="287" t="s">
        <v>1263</v>
      </c>
      <c r="C1213" s="286" t="s">
        <v>333</v>
      </c>
      <c r="D1213" s="286" t="s">
        <v>334</v>
      </c>
      <c r="E1213" s="285"/>
    </row>
    <row r="1214" spans="1:5" ht="20.25" customHeight="1">
      <c r="A1214" s="283">
        <v>2210109</v>
      </c>
      <c r="B1214" s="287" t="s">
        <v>1264</v>
      </c>
      <c r="C1214" s="286" t="s">
        <v>333</v>
      </c>
      <c r="D1214" s="286" t="s">
        <v>334</v>
      </c>
      <c r="E1214" s="285"/>
    </row>
    <row r="1215" spans="1:5" ht="20.25" customHeight="1">
      <c r="A1215" s="283">
        <v>2210199</v>
      </c>
      <c r="B1215" s="287" t="s">
        <v>1265</v>
      </c>
      <c r="C1215" s="286">
        <v>1299</v>
      </c>
      <c r="D1215" s="286">
        <v>1286</v>
      </c>
      <c r="E1215" s="285">
        <v>13</v>
      </c>
    </row>
    <row r="1216" spans="1:5" ht="20.25" customHeight="1">
      <c r="A1216" s="283">
        <v>22102</v>
      </c>
      <c r="B1216" s="284" t="s">
        <v>1266</v>
      </c>
      <c r="C1216" s="286">
        <v>3169</v>
      </c>
      <c r="D1216" s="286">
        <v>3169</v>
      </c>
      <c r="E1216" s="285">
        <f t="shared" ref="E1216" si="180">SUM(E1217:E1219)</f>
        <v>0</v>
      </c>
    </row>
    <row r="1217" spans="1:5" ht="20.25" customHeight="1">
      <c r="A1217" s="283">
        <v>2210201</v>
      </c>
      <c r="B1217" s="287" t="s">
        <v>1267</v>
      </c>
      <c r="C1217" s="286">
        <v>3169</v>
      </c>
      <c r="D1217" s="286">
        <v>3169</v>
      </c>
      <c r="E1217" s="285"/>
    </row>
    <row r="1218" spans="1:5" ht="20.25" customHeight="1">
      <c r="A1218" s="283">
        <v>2210202</v>
      </c>
      <c r="B1218" s="287" t="s">
        <v>1268</v>
      </c>
      <c r="C1218" s="286" t="s">
        <v>333</v>
      </c>
      <c r="D1218" s="286" t="s">
        <v>334</v>
      </c>
      <c r="E1218" s="285"/>
    </row>
    <row r="1219" spans="1:5" ht="20.25" customHeight="1">
      <c r="A1219" s="283">
        <v>2210203</v>
      </c>
      <c r="B1219" s="287" t="s">
        <v>1269</v>
      </c>
      <c r="C1219" s="286" t="s">
        <v>333</v>
      </c>
      <c r="D1219" s="286" t="s">
        <v>334</v>
      </c>
      <c r="E1219" s="285"/>
    </row>
    <row r="1220" spans="1:5" ht="20.25" customHeight="1">
      <c r="A1220" s="283">
        <v>22103</v>
      </c>
      <c r="B1220" s="284" t="s">
        <v>1270</v>
      </c>
      <c r="C1220" s="286">
        <v>2527</v>
      </c>
      <c r="D1220" s="286">
        <v>2527</v>
      </c>
      <c r="E1220" s="285">
        <f t="shared" ref="E1220" si="181">SUM(E1221:E1223)</f>
        <v>0</v>
      </c>
    </row>
    <row r="1221" spans="1:5" ht="20.25" customHeight="1">
      <c r="A1221" s="283">
        <v>2210301</v>
      </c>
      <c r="B1221" s="287" t="s">
        <v>1271</v>
      </c>
      <c r="C1221" s="286" t="s">
        <v>333</v>
      </c>
      <c r="D1221" s="286" t="s">
        <v>334</v>
      </c>
      <c r="E1221" s="285"/>
    </row>
    <row r="1222" spans="1:5" ht="20.25" customHeight="1">
      <c r="A1222" s="283">
        <v>2210302</v>
      </c>
      <c r="B1222" s="287" t="s">
        <v>1272</v>
      </c>
      <c r="C1222" s="286">
        <v>2527</v>
      </c>
      <c r="D1222" s="286">
        <v>2527</v>
      </c>
      <c r="E1222" s="285"/>
    </row>
    <row r="1223" spans="1:5" ht="20.25" customHeight="1">
      <c r="A1223" s="283">
        <v>2210399</v>
      </c>
      <c r="B1223" s="287" t="s">
        <v>1273</v>
      </c>
      <c r="C1223" s="286" t="s">
        <v>333</v>
      </c>
      <c r="D1223" s="286" t="s">
        <v>334</v>
      </c>
      <c r="E1223" s="285"/>
    </row>
    <row r="1224" spans="1:5" ht="20.25" customHeight="1">
      <c r="A1224" s="283">
        <v>222</v>
      </c>
      <c r="B1224" s="284" t="s">
        <v>1274</v>
      </c>
      <c r="C1224" s="286">
        <v>973</v>
      </c>
      <c r="D1224" s="286">
        <v>943</v>
      </c>
      <c r="E1224" s="285">
        <f t="shared" ref="E1224" si="182">SUM(E1225,E1240,E1254,E1259,E1265)</f>
        <v>30</v>
      </c>
    </row>
    <row r="1225" spans="1:5" ht="20.25" customHeight="1">
      <c r="A1225" s="283">
        <v>22201</v>
      </c>
      <c r="B1225" s="284" t="s">
        <v>1275</v>
      </c>
      <c r="C1225" s="286">
        <v>965</v>
      </c>
      <c r="D1225" s="286">
        <v>935</v>
      </c>
      <c r="E1225" s="285">
        <f t="shared" ref="E1225" si="183">SUM(E1226:E1239)</f>
        <v>30</v>
      </c>
    </row>
    <row r="1226" spans="1:5" ht="20.25" customHeight="1">
      <c r="A1226" s="283">
        <v>2220101</v>
      </c>
      <c r="B1226" s="287" t="s">
        <v>330</v>
      </c>
      <c r="C1226" s="286">
        <v>477</v>
      </c>
      <c r="D1226" s="286">
        <v>477</v>
      </c>
      <c r="E1226" s="285"/>
    </row>
    <row r="1227" spans="1:5" ht="20.25" customHeight="1">
      <c r="A1227" s="283">
        <v>2220102</v>
      </c>
      <c r="B1227" s="287" t="s">
        <v>331</v>
      </c>
      <c r="C1227" s="286" t="s">
        <v>333</v>
      </c>
      <c r="D1227" s="286" t="s">
        <v>334</v>
      </c>
      <c r="E1227" s="285"/>
    </row>
    <row r="1228" spans="1:5" ht="20.25" customHeight="1">
      <c r="A1228" s="283">
        <v>2220103</v>
      </c>
      <c r="B1228" s="287" t="s">
        <v>332</v>
      </c>
      <c r="C1228" s="286" t="s">
        <v>333</v>
      </c>
      <c r="D1228" s="286" t="s">
        <v>334</v>
      </c>
      <c r="E1228" s="285"/>
    </row>
    <row r="1229" spans="1:5" ht="20.25" customHeight="1">
      <c r="A1229" s="283">
        <v>2220104</v>
      </c>
      <c r="B1229" s="287" t="s">
        <v>1276</v>
      </c>
      <c r="C1229" s="286" t="s">
        <v>333</v>
      </c>
      <c r="D1229" s="286" t="s">
        <v>334</v>
      </c>
      <c r="E1229" s="285"/>
    </row>
    <row r="1230" spans="1:5" ht="20.25" customHeight="1">
      <c r="A1230" s="283">
        <v>2220105</v>
      </c>
      <c r="B1230" s="287" t="s">
        <v>1277</v>
      </c>
      <c r="C1230" s="286" t="s">
        <v>333</v>
      </c>
      <c r="D1230" s="286" t="s">
        <v>334</v>
      </c>
      <c r="E1230" s="285"/>
    </row>
    <row r="1231" spans="1:5" ht="20.25" customHeight="1">
      <c r="A1231" s="283">
        <v>2220106</v>
      </c>
      <c r="B1231" s="287" t="s">
        <v>1278</v>
      </c>
      <c r="C1231" s="286" t="s">
        <v>333</v>
      </c>
      <c r="D1231" s="286" t="s">
        <v>334</v>
      </c>
      <c r="E1231" s="285"/>
    </row>
    <row r="1232" spans="1:5" ht="20.25" customHeight="1">
      <c r="A1232" s="283">
        <v>2220107</v>
      </c>
      <c r="B1232" s="287" t="s">
        <v>1279</v>
      </c>
      <c r="C1232" s="286" t="s">
        <v>333</v>
      </c>
      <c r="D1232" s="286" t="s">
        <v>334</v>
      </c>
      <c r="E1232" s="285"/>
    </row>
    <row r="1233" spans="1:5" ht="20.25" customHeight="1">
      <c r="A1233" s="283">
        <v>2220112</v>
      </c>
      <c r="B1233" s="287" t="s">
        <v>1280</v>
      </c>
      <c r="C1233" s="286" t="s">
        <v>333</v>
      </c>
      <c r="D1233" s="286" t="s">
        <v>334</v>
      </c>
      <c r="E1233" s="285"/>
    </row>
    <row r="1234" spans="1:5" ht="20.25" customHeight="1">
      <c r="A1234" s="283">
        <v>2220113</v>
      </c>
      <c r="B1234" s="287" t="s">
        <v>1281</v>
      </c>
      <c r="C1234" s="286" t="s">
        <v>333</v>
      </c>
      <c r="D1234" s="286" t="s">
        <v>334</v>
      </c>
      <c r="E1234" s="285"/>
    </row>
    <row r="1235" spans="1:5" ht="20.25" customHeight="1">
      <c r="A1235" s="283">
        <v>2220114</v>
      </c>
      <c r="B1235" s="287" t="s">
        <v>1282</v>
      </c>
      <c r="C1235" s="286" t="s">
        <v>333</v>
      </c>
      <c r="D1235" s="286" t="s">
        <v>334</v>
      </c>
      <c r="E1235" s="285"/>
    </row>
    <row r="1236" spans="1:5" ht="20.25" customHeight="1">
      <c r="A1236" s="283">
        <v>2220115</v>
      </c>
      <c r="B1236" s="287" t="s">
        <v>1283</v>
      </c>
      <c r="C1236" s="286">
        <v>403</v>
      </c>
      <c r="D1236" s="286">
        <v>403</v>
      </c>
      <c r="E1236" s="285"/>
    </row>
    <row r="1237" spans="1:5" ht="20.25" customHeight="1">
      <c r="A1237" s="283">
        <v>2220118</v>
      </c>
      <c r="B1237" s="287" t="s">
        <v>1284</v>
      </c>
      <c r="C1237" s="286" t="s">
        <v>333</v>
      </c>
      <c r="D1237" s="286" t="s">
        <v>334</v>
      </c>
      <c r="E1237" s="285"/>
    </row>
    <row r="1238" spans="1:5" ht="20.25" customHeight="1">
      <c r="A1238" s="283">
        <v>2220150</v>
      </c>
      <c r="B1238" s="287" t="s">
        <v>341</v>
      </c>
      <c r="C1238" s="286">
        <v>57</v>
      </c>
      <c r="D1238" s="286">
        <v>42</v>
      </c>
      <c r="E1238" s="285">
        <v>15</v>
      </c>
    </row>
    <row r="1239" spans="1:5" ht="20.25" customHeight="1">
      <c r="A1239" s="283">
        <v>2220199</v>
      </c>
      <c r="B1239" s="287" t="s">
        <v>1285</v>
      </c>
      <c r="C1239" s="286">
        <v>27</v>
      </c>
      <c r="D1239" s="286">
        <v>12</v>
      </c>
      <c r="E1239" s="285">
        <v>15</v>
      </c>
    </row>
    <row r="1240" spans="1:5" ht="20.25" customHeight="1">
      <c r="A1240" s="283">
        <v>22202</v>
      </c>
      <c r="B1240" s="284" t="s">
        <v>1286</v>
      </c>
      <c r="C1240" s="286">
        <v>9</v>
      </c>
      <c r="D1240" s="286">
        <v>9</v>
      </c>
      <c r="E1240" s="285">
        <f t="shared" ref="E1240" si="184">SUM(E1241:E1253)</f>
        <v>0</v>
      </c>
    </row>
    <row r="1241" spans="1:5" ht="20.25" customHeight="1">
      <c r="A1241" s="283">
        <v>2220201</v>
      </c>
      <c r="B1241" s="287" t="s">
        <v>330</v>
      </c>
      <c r="C1241" s="286">
        <v>9</v>
      </c>
      <c r="D1241" s="286">
        <v>9</v>
      </c>
      <c r="E1241" s="285"/>
    </row>
    <row r="1242" spans="1:5" ht="20.25" customHeight="1">
      <c r="A1242" s="283">
        <v>2220202</v>
      </c>
      <c r="B1242" s="287" t="s">
        <v>331</v>
      </c>
      <c r="C1242" s="286" t="s">
        <v>333</v>
      </c>
      <c r="D1242" s="286" t="s">
        <v>334</v>
      </c>
      <c r="E1242" s="285"/>
    </row>
    <row r="1243" spans="1:5" ht="20.25" customHeight="1">
      <c r="A1243" s="283">
        <v>2220203</v>
      </c>
      <c r="B1243" s="287" t="s">
        <v>332</v>
      </c>
      <c r="C1243" s="286" t="s">
        <v>333</v>
      </c>
      <c r="D1243" s="286" t="s">
        <v>334</v>
      </c>
      <c r="E1243" s="285"/>
    </row>
    <row r="1244" spans="1:5" ht="20.25" customHeight="1">
      <c r="A1244" s="283">
        <v>2220204</v>
      </c>
      <c r="B1244" s="287" t="s">
        <v>1287</v>
      </c>
      <c r="C1244" s="286" t="s">
        <v>333</v>
      </c>
      <c r="D1244" s="286" t="s">
        <v>334</v>
      </c>
      <c r="E1244" s="285"/>
    </row>
    <row r="1245" spans="1:5" ht="20.25" customHeight="1">
      <c r="A1245" s="283">
        <v>2220205</v>
      </c>
      <c r="B1245" s="287" t="s">
        <v>1288</v>
      </c>
      <c r="C1245" s="286" t="s">
        <v>333</v>
      </c>
      <c r="D1245" s="286" t="s">
        <v>334</v>
      </c>
      <c r="E1245" s="285"/>
    </row>
    <row r="1246" spans="1:5" ht="20.25" customHeight="1">
      <c r="A1246" s="283">
        <v>2220206</v>
      </c>
      <c r="B1246" s="287" t="s">
        <v>1289</v>
      </c>
      <c r="C1246" s="286" t="s">
        <v>333</v>
      </c>
      <c r="D1246" s="286" t="s">
        <v>334</v>
      </c>
      <c r="E1246" s="285"/>
    </row>
    <row r="1247" spans="1:5" ht="20.25" customHeight="1">
      <c r="A1247" s="283">
        <v>2220207</v>
      </c>
      <c r="B1247" s="287" t="s">
        <v>1290</v>
      </c>
      <c r="C1247" s="286" t="s">
        <v>333</v>
      </c>
      <c r="D1247" s="286" t="s">
        <v>334</v>
      </c>
      <c r="E1247" s="285"/>
    </row>
    <row r="1248" spans="1:5" ht="20.25" customHeight="1">
      <c r="A1248" s="283">
        <v>2220209</v>
      </c>
      <c r="B1248" s="287" t="s">
        <v>1291</v>
      </c>
      <c r="C1248" s="286" t="s">
        <v>333</v>
      </c>
      <c r="D1248" s="286" t="s">
        <v>334</v>
      </c>
      <c r="E1248" s="285"/>
    </row>
    <row r="1249" spans="1:5" ht="20.25" customHeight="1">
      <c r="A1249" s="283">
        <v>2220210</v>
      </c>
      <c r="B1249" s="287" t="s">
        <v>1292</v>
      </c>
      <c r="C1249" s="286" t="s">
        <v>333</v>
      </c>
      <c r="D1249" s="286" t="s">
        <v>334</v>
      </c>
      <c r="E1249" s="285"/>
    </row>
    <row r="1250" spans="1:5" ht="20.25" customHeight="1">
      <c r="A1250" s="283">
        <v>2220211</v>
      </c>
      <c r="B1250" s="287" t="s">
        <v>1293</v>
      </c>
      <c r="C1250" s="286" t="s">
        <v>333</v>
      </c>
      <c r="D1250" s="286" t="s">
        <v>334</v>
      </c>
      <c r="E1250" s="285"/>
    </row>
    <row r="1251" spans="1:5" ht="20.25" customHeight="1">
      <c r="A1251" s="283">
        <v>2220212</v>
      </c>
      <c r="B1251" s="287" t="s">
        <v>1294</v>
      </c>
      <c r="C1251" s="286" t="s">
        <v>333</v>
      </c>
      <c r="D1251" s="286" t="s">
        <v>334</v>
      </c>
      <c r="E1251" s="285"/>
    </row>
    <row r="1252" spans="1:5" ht="20.25" customHeight="1">
      <c r="A1252" s="283">
        <v>2220250</v>
      </c>
      <c r="B1252" s="287" t="s">
        <v>341</v>
      </c>
      <c r="C1252" s="286" t="s">
        <v>333</v>
      </c>
      <c r="D1252" s="286" t="s">
        <v>334</v>
      </c>
      <c r="E1252" s="285"/>
    </row>
    <row r="1253" spans="1:5" ht="20.25" customHeight="1">
      <c r="A1253" s="283">
        <v>2220299</v>
      </c>
      <c r="B1253" s="287" t="s">
        <v>1295</v>
      </c>
      <c r="C1253" s="286" t="s">
        <v>333</v>
      </c>
      <c r="D1253" s="286" t="s">
        <v>334</v>
      </c>
      <c r="E1253" s="285"/>
    </row>
    <row r="1254" spans="1:5" ht="20.25" customHeight="1">
      <c r="A1254" s="283">
        <v>22203</v>
      </c>
      <c r="B1254" s="284" t="s">
        <v>1296</v>
      </c>
      <c r="C1254" s="286">
        <v>0</v>
      </c>
      <c r="D1254" s="286">
        <v>0</v>
      </c>
      <c r="E1254" s="285">
        <f t="shared" ref="E1254" si="185">SUM(E1255:E1258)</f>
        <v>0</v>
      </c>
    </row>
    <row r="1255" spans="1:5" ht="20.25" customHeight="1">
      <c r="A1255" s="283">
        <v>2220301</v>
      </c>
      <c r="B1255" s="287" t="s">
        <v>1297</v>
      </c>
      <c r="C1255" s="286" t="s">
        <v>333</v>
      </c>
      <c r="D1255" s="286" t="s">
        <v>334</v>
      </c>
      <c r="E1255" s="285"/>
    </row>
    <row r="1256" spans="1:5" ht="20.25" customHeight="1">
      <c r="A1256" s="283">
        <v>2220303</v>
      </c>
      <c r="B1256" s="287" t="s">
        <v>1298</v>
      </c>
      <c r="C1256" s="286" t="s">
        <v>333</v>
      </c>
      <c r="D1256" s="286" t="s">
        <v>334</v>
      </c>
      <c r="E1256" s="285"/>
    </row>
    <row r="1257" spans="1:5" ht="20.25" customHeight="1">
      <c r="A1257" s="283">
        <v>2220304</v>
      </c>
      <c r="B1257" s="287" t="s">
        <v>1299</v>
      </c>
      <c r="C1257" s="286" t="s">
        <v>333</v>
      </c>
      <c r="D1257" s="286" t="s">
        <v>334</v>
      </c>
      <c r="E1257" s="285"/>
    </row>
    <row r="1258" spans="1:5" ht="20.25" customHeight="1">
      <c r="A1258" s="283">
        <v>2220399</v>
      </c>
      <c r="B1258" s="287" t="s">
        <v>1300</v>
      </c>
      <c r="C1258" s="286" t="s">
        <v>333</v>
      </c>
      <c r="D1258" s="286" t="s">
        <v>334</v>
      </c>
      <c r="E1258" s="285"/>
    </row>
    <row r="1259" spans="1:5" ht="20.25" customHeight="1">
      <c r="A1259" s="283">
        <v>22204</v>
      </c>
      <c r="B1259" s="284" t="s">
        <v>1301</v>
      </c>
      <c r="C1259" s="286">
        <v>0</v>
      </c>
      <c r="D1259" s="286">
        <v>0</v>
      </c>
      <c r="E1259" s="285">
        <f t="shared" ref="E1259" si="186">SUM(E1260:E1264)</f>
        <v>0</v>
      </c>
    </row>
    <row r="1260" spans="1:5" ht="20.25" customHeight="1">
      <c r="A1260" s="283">
        <v>2220401</v>
      </c>
      <c r="B1260" s="287" t="s">
        <v>1302</v>
      </c>
      <c r="C1260" s="286" t="s">
        <v>333</v>
      </c>
      <c r="D1260" s="286" t="s">
        <v>334</v>
      </c>
      <c r="E1260" s="285"/>
    </row>
    <row r="1261" spans="1:5" ht="20.25" customHeight="1">
      <c r="A1261" s="283">
        <v>2220402</v>
      </c>
      <c r="B1261" s="287" t="s">
        <v>1303</v>
      </c>
      <c r="C1261" s="286" t="s">
        <v>333</v>
      </c>
      <c r="D1261" s="286" t="s">
        <v>334</v>
      </c>
      <c r="E1261" s="285"/>
    </row>
    <row r="1262" spans="1:5" ht="20.25" customHeight="1">
      <c r="A1262" s="283">
        <v>2220403</v>
      </c>
      <c r="B1262" s="287" t="s">
        <v>1304</v>
      </c>
      <c r="C1262" s="286" t="s">
        <v>333</v>
      </c>
      <c r="D1262" s="286" t="s">
        <v>334</v>
      </c>
      <c r="E1262" s="285"/>
    </row>
    <row r="1263" spans="1:5" ht="20.25" customHeight="1">
      <c r="A1263" s="283">
        <v>2220404</v>
      </c>
      <c r="B1263" s="287" t="s">
        <v>1305</v>
      </c>
      <c r="C1263" s="286" t="s">
        <v>333</v>
      </c>
      <c r="D1263" s="286" t="s">
        <v>334</v>
      </c>
      <c r="E1263" s="285"/>
    </row>
    <row r="1264" spans="1:5" ht="20.25" customHeight="1">
      <c r="A1264" s="283">
        <v>2220499</v>
      </c>
      <c r="B1264" s="287" t="s">
        <v>1306</v>
      </c>
      <c r="C1264" s="286" t="s">
        <v>333</v>
      </c>
      <c r="D1264" s="286" t="s">
        <v>334</v>
      </c>
      <c r="E1264" s="285"/>
    </row>
    <row r="1265" spans="1:5" ht="20.25" customHeight="1">
      <c r="A1265" s="283">
        <v>22205</v>
      </c>
      <c r="B1265" s="284" t="s">
        <v>1307</v>
      </c>
      <c r="C1265" s="286">
        <v>0</v>
      </c>
      <c r="D1265" s="286">
        <v>0</v>
      </c>
      <c r="E1265" s="285">
        <f t="shared" ref="E1265" si="187">SUM(E1266:E1276)</f>
        <v>0</v>
      </c>
    </row>
    <row r="1266" spans="1:5" ht="20.25" customHeight="1">
      <c r="A1266" s="283">
        <v>2220501</v>
      </c>
      <c r="B1266" s="287" t="s">
        <v>1308</v>
      </c>
      <c r="C1266" s="286" t="s">
        <v>333</v>
      </c>
      <c r="D1266" s="286" t="s">
        <v>334</v>
      </c>
      <c r="E1266" s="285"/>
    </row>
    <row r="1267" spans="1:5" ht="20.25" customHeight="1">
      <c r="A1267" s="283">
        <v>2220502</v>
      </c>
      <c r="B1267" s="287" t="s">
        <v>1309</v>
      </c>
      <c r="C1267" s="286" t="s">
        <v>333</v>
      </c>
      <c r="D1267" s="286" t="s">
        <v>334</v>
      </c>
      <c r="E1267" s="285"/>
    </row>
    <row r="1268" spans="1:5" ht="20.25" customHeight="1">
      <c r="A1268" s="283">
        <v>2220503</v>
      </c>
      <c r="B1268" s="287" t="s">
        <v>1310</v>
      </c>
      <c r="C1268" s="286" t="s">
        <v>333</v>
      </c>
      <c r="D1268" s="286" t="s">
        <v>334</v>
      </c>
      <c r="E1268" s="285"/>
    </row>
    <row r="1269" spans="1:5" ht="20.25" customHeight="1">
      <c r="A1269" s="283">
        <v>2220504</v>
      </c>
      <c r="B1269" s="287" t="s">
        <v>1311</v>
      </c>
      <c r="C1269" s="286" t="s">
        <v>333</v>
      </c>
      <c r="D1269" s="286" t="s">
        <v>334</v>
      </c>
      <c r="E1269" s="285"/>
    </row>
    <row r="1270" spans="1:5" ht="20.25" customHeight="1">
      <c r="A1270" s="283">
        <v>2220505</v>
      </c>
      <c r="B1270" s="287" t="s">
        <v>1312</v>
      </c>
      <c r="C1270" s="286" t="s">
        <v>333</v>
      </c>
      <c r="D1270" s="286" t="s">
        <v>334</v>
      </c>
      <c r="E1270" s="285"/>
    </row>
    <row r="1271" spans="1:5" ht="20.25" customHeight="1">
      <c r="A1271" s="283">
        <v>2220506</v>
      </c>
      <c r="B1271" s="287" t="s">
        <v>1313</v>
      </c>
      <c r="C1271" s="286" t="s">
        <v>333</v>
      </c>
      <c r="D1271" s="286" t="s">
        <v>334</v>
      </c>
      <c r="E1271" s="285"/>
    </row>
    <row r="1272" spans="1:5" ht="20.25" customHeight="1">
      <c r="A1272" s="283">
        <v>2220507</v>
      </c>
      <c r="B1272" s="287" t="s">
        <v>1314</v>
      </c>
      <c r="C1272" s="286" t="s">
        <v>333</v>
      </c>
      <c r="D1272" s="286" t="s">
        <v>334</v>
      </c>
      <c r="E1272" s="285"/>
    </row>
    <row r="1273" spans="1:5" ht="20.25" customHeight="1">
      <c r="A1273" s="283">
        <v>2220508</v>
      </c>
      <c r="B1273" s="287" t="s">
        <v>1315</v>
      </c>
      <c r="C1273" s="286" t="s">
        <v>333</v>
      </c>
      <c r="D1273" s="286" t="s">
        <v>334</v>
      </c>
      <c r="E1273" s="285"/>
    </row>
    <row r="1274" spans="1:5" ht="20.25" customHeight="1">
      <c r="A1274" s="283">
        <v>2220509</v>
      </c>
      <c r="B1274" s="287" t="s">
        <v>1316</v>
      </c>
      <c r="C1274" s="286" t="s">
        <v>333</v>
      </c>
      <c r="D1274" s="286" t="s">
        <v>334</v>
      </c>
      <c r="E1274" s="285"/>
    </row>
    <row r="1275" spans="1:5" ht="20.25" customHeight="1">
      <c r="A1275" s="283">
        <v>2220510</v>
      </c>
      <c r="B1275" s="287" t="s">
        <v>1317</v>
      </c>
      <c r="C1275" s="286" t="s">
        <v>333</v>
      </c>
      <c r="D1275" s="286" t="s">
        <v>334</v>
      </c>
      <c r="E1275" s="285"/>
    </row>
    <row r="1276" spans="1:5" ht="20.25" customHeight="1">
      <c r="A1276" s="283">
        <v>2220599</v>
      </c>
      <c r="B1276" s="287" t="s">
        <v>1318</v>
      </c>
      <c r="C1276" s="286" t="s">
        <v>333</v>
      </c>
      <c r="D1276" s="286" t="s">
        <v>334</v>
      </c>
      <c r="E1276" s="285"/>
    </row>
    <row r="1277" spans="1:5" ht="20.25" customHeight="1">
      <c r="A1277" s="283">
        <v>224</v>
      </c>
      <c r="B1277" s="284" t="s">
        <v>105</v>
      </c>
      <c r="C1277" s="286">
        <v>2981</v>
      </c>
      <c r="D1277" s="286">
        <v>2981</v>
      </c>
      <c r="E1277" s="285">
        <f t="shared" ref="E1277" si="188">SUM(E1278,E1290,E1296,E1302,E1310,E1323,E1327,E1333)</f>
        <v>0</v>
      </c>
    </row>
    <row r="1278" spans="1:5" ht="20.25" customHeight="1">
      <c r="A1278" s="283">
        <v>22401</v>
      </c>
      <c r="B1278" s="284" t="s">
        <v>1319</v>
      </c>
      <c r="C1278" s="286" t="s">
        <v>333</v>
      </c>
      <c r="D1278" s="286" t="s">
        <v>334</v>
      </c>
      <c r="E1278" s="285">
        <f>SUM(E1279:E1289)</f>
        <v>0</v>
      </c>
    </row>
    <row r="1279" spans="1:5" ht="20.25" customHeight="1">
      <c r="A1279" s="283">
        <v>2240101</v>
      </c>
      <c r="B1279" s="287" t="s">
        <v>707</v>
      </c>
      <c r="C1279" s="286">
        <v>471</v>
      </c>
      <c r="D1279" s="286">
        <v>471</v>
      </c>
      <c r="E1279" s="285"/>
    </row>
    <row r="1280" spans="1:5" ht="20.25" customHeight="1">
      <c r="A1280" s="283">
        <v>2240102</v>
      </c>
      <c r="B1280" s="287" t="s">
        <v>708</v>
      </c>
      <c r="C1280" s="286" t="s">
        <v>333</v>
      </c>
      <c r="D1280" s="286" t="s">
        <v>334</v>
      </c>
      <c r="E1280" s="285"/>
    </row>
    <row r="1281" spans="1:5" ht="20.25" customHeight="1">
      <c r="A1281" s="283">
        <v>2240103</v>
      </c>
      <c r="B1281" s="287" t="s">
        <v>709</v>
      </c>
      <c r="C1281" s="286" t="s">
        <v>333</v>
      </c>
      <c r="D1281" s="286" t="s">
        <v>334</v>
      </c>
      <c r="E1281" s="285"/>
    </row>
    <row r="1282" spans="1:5" ht="20.25" customHeight="1">
      <c r="A1282" s="283">
        <v>2240104</v>
      </c>
      <c r="B1282" s="287" t="s">
        <v>1320</v>
      </c>
      <c r="C1282" s="286" t="s">
        <v>333</v>
      </c>
      <c r="D1282" s="286" t="s">
        <v>334</v>
      </c>
      <c r="E1282" s="285"/>
    </row>
    <row r="1283" spans="1:5" ht="20.25" customHeight="1">
      <c r="A1283" s="283">
        <v>2240105</v>
      </c>
      <c r="B1283" s="287" t="s">
        <v>1321</v>
      </c>
      <c r="C1283" s="286" t="s">
        <v>333</v>
      </c>
      <c r="D1283" s="286" t="s">
        <v>334</v>
      </c>
      <c r="E1283" s="285"/>
    </row>
    <row r="1284" spans="1:5" ht="20.25" customHeight="1">
      <c r="A1284" s="283">
        <v>2240106</v>
      </c>
      <c r="B1284" s="287" t="s">
        <v>1322</v>
      </c>
      <c r="C1284" s="286">
        <v>393</v>
      </c>
      <c r="D1284" s="286">
        <v>393</v>
      </c>
      <c r="E1284" s="285"/>
    </row>
    <row r="1285" spans="1:5" ht="20.25" customHeight="1">
      <c r="A1285" s="283">
        <v>2240107</v>
      </c>
      <c r="B1285" s="287" t="s">
        <v>1323</v>
      </c>
      <c r="C1285" s="286" t="s">
        <v>333</v>
      </c>
      <c r="D1285" s="286" t="s">
        <v>334</v>
      </c>
      <c r="E1285" s="285"/>
    </row>
    <row r="1286" spans="1:5" ht="20.25" customHeight="1">
      <c r="A1286" s="283">
        <v>2240108</v>
      </c>
      <c r="B1286" s="287" t="s">
        <v>1324</v>
      </c>
      <c r="C1286" s="286" t="s">
        <v>333</v>
      </c>
      <c r="D1286" s="286" t="s">
        <v>334</v>
      </c>
      <c r="E1286" s="285"/>
    </row>
    <row r="1287" spans="1:5" ht="20.25" customHeight="1">
      <c r="A1287" s="283">
        <v>2240109</v>
      </c>
      <c r="B1287" s="287" t="s">
        <v>1325</v>
      </c>
      <c r="C1287" s="286" t="s">
        <v>333</v>
      </c>
      <c r="D1287" s="286" t="s">
        <v>334</v>
      </c>
      <c r="E1287" s="285"/>
    </row>
    <row r="1288" spans="1:5" ht="20.25" customHeight="1">
      <c r="A1288" s="283">
        <v>2240150</v>
      </c>
      <c r="B1288" s="287" t="s">
        <v>1326</v>
      </c>
      <c r="C1288" s="286" t="s">
        <v>333</v>
      </c>
      <c r="D1288" s="286" t="s">
        <v>334</v>
      </c>
      <c r="E1288" s="285"/>
    </row>
    <row r="1289" spans="1:5" ht="20.25" customHeight="1">
      <c r="A1289" s="283">
        <v>2240199</v>
      </c>
      <c r="B1289" s="287" t="s">
        <v>1327</v>
      </c>
      <c r="C1289" s="286">
        <v>72</v>
      </c>
      <c r="D1289" s="286">
        <v>72</v>
      </c>
      <c r="E1289" s="285"/>
    </row>
    <row r="1290" spans="1:5" ht="20.25" customHeight="1">
      <c r="A1290" s="283">
        <v>22402</v>
      </c>
      <c r="B1290" s="284" t="s">
        <v>1328</v>
      </c>
      <c r="C1290" s="286">
        <v>2317</v>
      </c>
      <c r="D1290" s="286">
        <v>2317</v>
      </c>
      <c r="E1290" s="285">
        <f t="shared" ref="E1290" si="189">SUM(E1291:E1295)</f>
        <v>0</v>
      </c>
    </row>
    <row r="1291" spans="1:5" ht="20.25" customHeight="1">
      <c r="A1291" s="283">
        <v>2240201</v>
      </c>
      <c r="B1291" s="287" t="s">
        <v>707</v>
      </c>
      <c r="C1291" s="286" t="s">
        <v>333</v>
      </c>
      <c r="D1291" s="286" t="s">
        <v>334</v>
      </c>
      <c r="E1291" s="285"/>
    </row>
    <row r="1292" spans="1:5" ht="20.25" customHeight="1">
      <c r="A1292" s="283">
        <v>2240202</v>
      </c>
      <c r="B1292" s="287" t="s">
        <v>708</v>
      </c>
      <c r="C1292" s="286">
        <v>2167</v>
      </c>
      <c r="D1292" s="286">
        <v>2167</v>
      </c>
      <c r="E1292" s="285"/>
    </row>
    <row r="1293" spans="1:5" ht="20.25" customHeight="1">
      <c r="A1293" s="283">
        <v>2240203</v>
      </c>
      <c r="B1293" s="287" t="s">
        <v>709</v>
      </c>
      <c r="C1293" s="286" t="s">
        <v>333</v>
      </c>
      <c r="D1293" s="286" t="s">
        <v>334</v>
      </c>
      <c r="E1293" s="285"/>
    </row>
    <row r="1294" spans="1:5" ht="20.25" customHeight="1">
      <c r="A1294" s="283">
        <v>2240204</v>
      </c>
      <c r="B1294" s="287" t="s">
        <v>1329</v>
      </c>
      <c r="C1294" s="286">
        <v>150</v>
      </c>
      <c r="D1294" s="286">
        <v>150</v>
      </c>
      <c r="E1294" s="285"/>
    </row>
    <row r="1295" spans="1:5" ht="20.25" customHeight="1">
      <c r="A1295" s="283">
        <v>2240299</v>
      </c>
      <c r="B1295" s="287" t="s">
        <v>1330</v>
      </c>
      <c r="C1295" s="286" t="s">
        <v>333</v>
      </c>
      <c r="D1295" s="286" t="s">
        <v>334</v>
      </c>
      <c r="E1295" s="285"/>
    </row>
    <row r="1296" spans="1:5" ht="20.25" customHeight="1">
      <c r="A1296" s="283">
        <v>22403</v>
      </c>
      <c r="B1296" s="284" t="s">
        <v>1331</v>
      </c>
      <c r="C1296" s="286">
        <v>0</v>
      </c>
      <c r="D1296" s="286">
        <v>0</v>
      </c>
      <c r="E1296" s="285">
        <f t="shared" ref="E1296" si="190">SUM(E1297:E1301)</f>
        <v>0</v>
      </c>
    </row>
    <row r="1297" spans="1:5" ht="20.25" customHeight="1">
      <c r="A1297" s="283">
        <v>2240301</v>
      </c>
      <c r="B1297" s="287" t="s">
        <v>707</v>
      </c>
      <c r="C1297" s="286" t="s">
        <v>333</v>
      </c>
      <c r="D1297" s="286" t="s">
        <v>334</v>
      </c>
      <c r="E1297" s="285"/>
    </row>
    <row r="1298" spans="1:5" ht="20.25" customHeight="1">
      <c r="A1298" s="283">
        <v>2240302</v>
      </c>
      <c r="B1298" s="287" t="s">
        <v>708</v>
      </c>
      <c r="C1298" s="286" t="s">
        <v>333</v>
      </c>
      <c r="D1298" s="286" t="s">
        <v>334</v>
      </c>
      <c r="E1298" s="285"/>
    </row>
    <row r="1299" spans="1:5" ht="20.25" customHeight="1">
      <c r="A1299" s="283">
        <v>2240303</v>
      </c>
      <c r="B1299" s="287" t="s">
        <v>709</v>
      </c>
      <c r="C1299" s="286" t="s">
        <v>333</v>
      </c>
      <c r="D1299" s="286" t="s">
        <v>334</v>
      </c>
      <c r="E1299" s="285"/>
    </row>
    <row r="1300" spans="1:5" ht="20.25" customHeight="1">
      <c r="A1300" s="283">
        <v>2240304</v>
      </c>
      <c r="B1300" s="287" t="s">
        <v>1332</v>
      </c>
      <c r="C1300" s="286" t="s">
        <v>333</v>
      </c>
      <c r="D1300" s="286" t="s">
        <v>334</v>
      </c>
      <c r="E1300" s="285"/>
    </row>
    <row r="1301" spans="1:5" ht="20.25" customHeight="1">
      <c r="A1301" s="283">
        <v>2240399</v>
      </c>
      <c r="B1301" s="287" t="s">
        <v>1333</v>
      </c>
      <c r="C1301" s="286" t="s">
        <v>333</v>
      </c>
      <c r="D1301" s="286" t="s">
        <v>334</v>
      </c>
      <c r="E1301" s="285"/>
    </row>
    <row r="1302" spans="1:5" ht="20.25" customHeight="1">
      <c r="A1302" s="283">
        <v>22404</v>
      </c>
      <c r="B1302" s="284" t="s">
        <v>1334</v>
      </c>
      <c r="C1302" s="286">
        <v>62</v>
      </c>
      <c r="D1302" s="286">
        <v>62</v>
      </c>
      <c r="E1302" s="285">
        <f t="shared" ref="E1302" si="191">SUM(E1303:E1309)</f>
        <v>0</v>
      </c>
    </row>
    <row r="1303" spans="1:5" ht="20.25" customHeight="1">
      <c r="A1303" s="283">
        <v>2240401</v>
      </c>
      <c r="B1303" s="287" t="s">
        <v>707</v>
      </c>
      <c r="C1303" s="286" t="s">
        <v>333</v>
      </c>
      <c r="D1303" s="286" t="s">
        <v>334</v>
      </c>
      <c r="E1303" s="285"/>
    </row>
    <row r="1304" spans="1:5" ht="20.25" customHeight="1">
      <c r="A1304" s="283">
        <v>2240402</v>
      </c>
      <c r="B1304" s="287" t="s">
        <v>708</v>
      </c>
      <c r="C1304" s="286" t="s">
        <v>333</v>
      </c>
      <c r="D1304" s="286" t="s">
        <v>334</v>
      </c>
      <c r="E1304" s="285"/>
    </row>
    <row r="1305" spans="1:5" ht="20.25" customHeight="1">
      <c r="A1305" s="283">
        <v>2240403</v>
      </c>
      <c r="B1305" s="287" t="s">
        <v>709</v>
      </c>
      <c r="C1305" s="286" t="s">
        <v>333</v>
      </c>
      <c r="D1305" s="286" t="s">
        <v>334</v>
      </c>
      <c r="E1305" s="285"/>
    </row>
    <row r="1306" spans="1:5" ht="20.25" customHeight="1">
      <c r="A1306" s="283">
        <v>2240404</v>
      </c>
      <c r="B1306" s="287" t="s">
        <v>1335</v>
      </c>
      <c r="C1306" s="286" t="s">
        <v>333</v>
      </c>
      <c r="D1306" s="286" t="s">
        <v>334</v>
      </c>
      <c r="E1306" s="285"/>
    </row>
    <row r="1307" spans="1:5" ht="20.25" customHeight="1">
      <c r="A1307" s="283">
        <v>2240405</v>
      </c>
      <c r="B1307" s="287" t="s">
        <v>1336</v>
      </c>
      <c r="C1307" s="286" t="s">
        <v>333</v>
      </c>
      <c r="D1307" s="286" t="s">
        <v>334</v>
      </c>
      <c r="E1307" s="285"/>
    </row>
    <row r="1308" spans="1:5" ht="20.25" customHeight="1">
      <c r="A1308" s="283">
        <v>2240450</v>
      </c>
      <c r="B1308" s="287" t="s">
        <v>1326</v>
      </c>
      <c r="C1308" s="286" t="s">
        <v>333</v>
      </c>
      <c r="D1308" s="286" t="s">
        <v>334</v>
      </c>
      <c r="E1308" s="285"/>
    </row>
    <row r="1309" spans="1:5" ht="20.25" customHeight="1">
      <c r="A1309" s="283">
        <v>2240499</v>
      </c>
      <c r="B1309" s="287" t="s">
        <v>1337</v>
      </c>
      <c r="C1309" s="286">
        <v>62</v>
      </c>
      <c r="D1309" s="286">
        <v>62</v>
      </c>
      <c r="E1309" s="285"/>
    </row>
    <row r="1310" spans="1:5" ht="20.25" customHeight="1">
      <c r="A1310" s="283">
        <v>22405</v>
      </c>
      <c r="B1310" s="284" t="s">
        <v>1338</v>
      </c>
      <c r="C1310" s="286">
        <v>139</v>
      </c>
      <c r="D1310" s="286">
        <v>139</v>
      </c>
      <c r="E1310" s="285">
        <f t="shared" ref="E1310" si="192">SUM(E1311:E1322)</f>
        <v>0</v>
      </c>
    </row>
    <row r="1311" spans="1:5" ht="20.25" customHeight="1">
      <c r="A1311" s="283">
        <v>2240501</v>
      </c>
      <c r="B1311" s="287" t="s">
        <v>707</v>
      </c>
      <c r="C1311" s="286">
        <v>79</v>
      </c>
      <c r="D1311" s="286">
        <v>79</v>
      </c>
      <c r="E1311" s="285"/>
    </row>
    <row r="1312" spans="1:5" ht="20.25" customHeight="1">
      <c r="A1312" s="283">
        <v>2240502</v>
      </c>
      <c r="B1312" s="287" t="s">
        <v>708</v>
      </c>
      <c r="C1312" s="286">
        <v>38</v>
      </c>
      <c r="D1312" s="286">
        <v>38</v>
      </c>
      <c r="E1312" s="285"/>
    </row>
    <row r="1313" spans="1:5" ht="20.25" customHeight="1">
      <c r="A1313" s="283">
        <v>2240503</v>
      </c>
      <c r="B1313" s="287" t="s">
        <v>709</v>
      </c>
      <c r="C1313" s="286" t="s">
        <v>333</v>
      </c>
      <c r="D1313" s="286" t="s">
        <v>334</v>
      </c>
      <c r="E1313" s="285"/>
    </row>
    <row r="1314" spans="1:5" ht="20.25" customHeight="1">
      <c r="A1314" s="283">
        <v>2240504</v>
      </c>
      <c r="B1314" s="287" t="s">
        <v>1339</v>
      </c>
      <c r="C1314" s="286">
        <v>22</v>
      </c>
      <c r="D1314" s="286">
        <v>22</v>
      </c>
      <c r="E1314" s="285"/>
    </row>
    <row r="1315" spans="1:5" ht="20.25" customHeight="1">
      <c r="A1315" s="283">
        <v>2240505</v>
      </c>
      <c r="B1315" s="287" t="s">
        <v>1340</v>
      </c>
      <c r="C1315" s="286" t="s">
        <v>333</v>
      </c>
      <c r="D1315" s="286" t="s">
        <v>334</v>
      </c>
      <c r="E1315" s="285"/>
    </row>
    <row r="1316" spans="1:5" ht="20.25" customHeight="1">
      <c r="A1316" s="283">
        <v>2240506</v>
      </c>
      <c r="B1316" s="287" t="s">
        <v>1341</v>
      </c>
      <c r="C1316" s="286" t="s">
        <v>333</v>
      </c>
      <c r="D1316" s="286" t="s">
        <v>334</v>
      </c>
      <c r="E1316" s="285"/>
    </row>
    <row r="1317" spans="1:5" ht="20.25" customHeight="1">
      <c r="A1317" s="283">
        <v>2240507</v>
      </c>
      <c r="B1317" s="287" t="s">
        <v>1342</v>
      </c>
      <c r="C1317" s="286" t="s">
        <v>333</v>
      </c>
      <c r="D1317" s="286" t="s">
        <v>334</v>
      </c>
      <c r="E1317" s="285"/>
    </row>
    <row r="1318" spans="1:5" ht="20.25" customHeight="1">
      <c r="A1318" s="283">
        <v>2240508</v>
      </c>
      <c r="B1318" s="287" t="s">
        <v>1343</v>
      </c>
      <c r="C1318" s="286" t="s">
        <v>333</v>
      </c>
      <c r="D1318" s="286" t="s">
        <v>334</v>
      </c>
      <c r="E1318" s="285"/>
    </row>
    <row r="1319" spans="1:5" ht="20.25" customHeight="1">
      <c r="A1319" s="283">
        <v>2240509</v>
      </c>
      <c r="B1319" s="287" t="s">
        <v>1344</v>
      </c>
      <c r="C1319" s="286" t="s">
        <v>333</v>
      </c>
      <c r="D1319" s="286" t="s">
        <v>334</v>
      </c>
      <c r="E1319" s="285"/>
    </row>
    <row r="1320" spans="1:5" ht="20.25" customHeight="1">
      <c r="A1320" s="283">
        <v>2240510</v>
      </c>
      <c r="B1320" s="287" t="s">
        <v>1345</v>
      </c>
      <c r="C1320" s="286" t="s">
        <v>333</v>
      </c>
      <c r="D1320" s="286" t="s">
        <v>334</v>
      </c>
      <c r="E1320" s="285"/>
    </row>
    <row r="1321" spans="1:5" ht="20.25" customHeight="1">
      <c r="A1321" s="283">
        <v>2240550</v>
      </c>
      <c r="B1321" s="287" t="s">
        <v>1346</v>
      </c>
      <c r="C1321" s="286" t="s">
        <v>333</v>
      </c>
      <c r="D1321" s="286" t="s">
        <v>334</v>
      </c>
      <c r="E1321" s="285"/>
    </row>
    <row r="1322" spans="1:5" ht="20.25" customHeight="1">
      <c r="A1322" s="283">
        <v>2240599</v>
      </c>
      <c r="B1322" s="287" t="s">
        <v>1347</v>
      </c>
      <c r="C1322" s="286" t="s">
        <v>333</v>
      </c>
      <c r="D1322" s="286" t="s">
        <v>334</v>
      </c>
      <c r="E1322" s="285"/>
    </row>
    <row r="1323" spans="1:5" ht="20.25" customHeight="1">
      <c r="A1323" s="283">
        <v>22406</v>
      </c>
      <c r="B1323" s="284" t="s">
        <v>1348</v>
      </c>
      <c r="C1323" s="286">
        <v>344</v>
      </c>
      <c r="D1323" s="286">
        <v>344</v>
      </c>
      <c r="E1323" s="285">
        <f t="shared" ref="E1323" si="193">SUM(E1324:E1326)</f>
        <v>0</v>
      </c>
    </row>
    <row r="1324" spans="1:5" ht="20.25" customHeight="1">
      <c r="A1324" s="283">
        <v>2240601</v>
      </c>
      <c r="B1324" s="287" t="s">
        <v>1349</v>
      </c>
      <c r="C1324" s="286">
        <v>344</v>
      </c>
      <c r="D1324" s="286">
        <v>344</v>
      </c>
      <c r="E1324" s="285"/>
    </row>
    <row r="1325" spans="1:5" ht="20.25" customHeight="1">
      <c r="A1325" s="283">
        <v>2240602</v>
      </c>
      <c r="B1325" s="287" t="s">
        <v>1350</v>
      </c>
      <c r="C1325" s="286" t="s">
        <v>333</v>
      </c>
      <c r="D1325" s="286" t="s">
        <v>334</v>
      </c>
      <c r="E1325" s="285"/>
    </row>
    <row r="1326" spans="1:5" ht="20.25" customHeight="1">
      <c r="A1326" s="283">
        <v>2240699</v>
      </c>
      <c r="B1326" s="287" t="s">
        <v>1351</v>
      </c>
      <c r="C1326" s="286" t="s">
        <v>333</v>
      </c>
      <c r="D1326" s="286" t="s">
        <v>334</v>
      </c>
      <c r="E1326" s="285"/>
    </row>
    <row r="1327" spans="1:5" ht="20.25" customHeight="1">
      <c r="A1327" s="283">
        <v>22407</v>
      </c>
      <c r="B1327" s="284" t="s">
        <v>1352</v>
      </c>
      <c r="C1327" s="286">
        <v>76</v>
      </c>
      <c r="D1327" s="286">
        <v>76</v>
      </c>
      <c r="E1327" s="285">
        <f t="shared" ref="E1327" si="194">SUM(E1328:E1332)</f>
        <v>0</v>
      </c>
    </row>
    <row r="1328" spans="1:5" ht="20.25" customHeight="1">
      <c r="A1328" s="283">
        <v>2240701</v>
      </c>
      <c r="B1328" s="287" t="s">
        <v>1353</v>
      </c>
      <c r="C1328" s="286" t="s">
        <v>333</v>
      </c>
      <c r="D1328" s="286" t="s">
        <v>334</v>
      </c>
      <c r="E1328" s="285"/>
    </row>
    <row r="1329" spans="1:5" ht="20.25" customHeight="1">
      <c r="A1329" s="283">
        <v>2240702</v>
      </c>
      <c r="B1329" s="287" t="s">
        <v>1354</v>
      </c>
      <c r="C1329" s="286" t="s">
        <v>333</v>
      </c>
      <c r="D1329" s="286" t="s">
        <v>334</v>
      </c>
      <c r="E1329" s="285"/>
    </row>
    <row r="1330" spans="1:5" ht="20.25" customHeight="1">
      <c r="A1330" s="283">
        <v>2240703</v>
      </c>
      <c r="B1330" s="287" t="s">
        <v>1355</v>
      </c>
      <c r="C1330" s="286" t="s">
        <v>333</v>
      </c>
      <c r="D1330" s="286" t="s">
        <v>334</v>
      </c>
      <c r="E1330" s="285"/>
    </row>
    <row r="1331" spans="1:5" ht="20.25" customHeight="1">
      <c r="A1331" s="283">
        <v>2240704</v>
      </c>
      <c r="B1331" s="287" t="s">
        <v>1356</v>
      </c>
      <c r="C1331" s="286" t="s">
        <v>333</v>
      </c>
      <c r="D1331" s="286" t="s">
        <v>334</v>
      </c>
      <c r="E1331" s="285"/>
    </row>
    <row r="1332" spans="1:5" ht="20.25" customHeight="1">
      <c r="A1332" s="283">
        <v>2240799</v>
      </c>
      <c r="B1332" s="287" t="s">
        <v>1357</v>
      </c>
      <c r="C1332" s="286">
        <v>76</v>
      </c>
      <c r="D1332" s="286">
        <v>76</v>
      </c>
      <c r="E1332" s="285"/>
    </row>
    <row r="1333" spans="1:5" ht="20.25" customHeight="1">
      <c r="A1333" s="283">
        <v>22499</v>
      </c>
      <c r="B1333" s="284" t="s">
        <v>1358</v>
      </c>
      <c r="C1333" s="286">
        <v>44</v>
      </c>
      <c r="D1333" s="286">
        <v>44</v>
      </c>
      <c r="E1333" s="285"/>
    </row>
    <row r="1334" spans="1:5" ht="20.25" customHeight="1">
      <c r="A1334" s="283">
        <v>227</v>
      </c>
      <c r="B1334" s="284" t="s">
        <v>1359</v>
      </c>
      <c r="C1334" s="286">
        <v>8000</v>
      </c>
      <c r="D1334" s="286">
        <v>8000</v>
      </c>
      <c r="E1334" s="285"/>
    </row>
    <row r="1335" spans="1:5" ht="20.25" customHeight="1">
      <c r="A1335" s="283">
        <v>229</v>
      </c>
      <c r="B1335" s="284" t="s">
        <v>1360</v>
      </c>
      <c r="C1335" s="286">
        <v>448</v>
      </c>
      <c r="D1335" s="286">
        <f>C1335-E1335</f>
        <v>446</v>
      </c>
      <c r="E1335" s="285">
        <f t="shared" ref="E1335" si="195">SUM(E1336:E1337)</f>
        <v>2</v>
      </c>
    </row>
    <row r="1336" spans="1:5" ht="20.25" customHeight="1">
      <c r="A1336" s="283">
        <v>22902</v>
      </c>
      <c r="B1336" s="284" t="s">
        <v>1361</v>
      </c>
      <c r="C1336" s="286" t="s">
        <v>333</v>
      </c>
      <c r="D1336" s="286"/>
      <c r="E1336" s="285"/>
    </row>
    <row r="1337" spans="1:5" ht="20.25" customHeight="1">
      <c r="A1337" s="283">
        <v>22999</v>
      </c>
      <c r="B1337" s="284" t="s">
        <v>1362</v>
      </c>
      <c r="C1337" s="286">
        <v>448</v>
      </c>
      <c r="D1337" s="286">
        <f>C1337-E1337</f>
        <v>446</v>
      </c>
      <c r="E1337" s="285">
        <f t="shared" ref="E1337" si="196">E1338</f>
        <v>2</v>
      </c>
    </row>
    <row r="1338" spans="1:5" ht="20.25" customHeight="1">
      <c r="A1338" s="283">
        <v>2299901</v>
      </c>
      <c r="B1338" s="287" t="s">
        <v>1363</v>
      </c>
      <c r="C1338" s="286">
        <f>-959+1407</f>
        <v>448</v>
      </c>
      <c r="D1338" s="286">
        <f>C1338-E1338</f>
        <v>446</v>
      </c>
      <c r="E1338" s="285">
        <v>2</v>
      </c>
    </row>
    <row r="1339" spans="1:5" ht="20.25" customHeight="1">
      <c r="A1339" s="283">
        <v>232</v>
      </c>
      <c r="B1339" s="284" t="s">
        <v>1364</v>
      </c>
      <c r="C1339" s="286">
        <v>11888</v>
      </c>
      <c r="D1339" s="286">
        <v>11888</v>
      </c>
      <c r="E1339" s="285">
        <f t="shared" ref="E1339" si="197">SUM(E1340,E1341,E1342)</f>
        <v>0</v>
      </c>
    </row>
    <row r="1340" spans="1:5" ht="20.25" customHeight="1">
      <c r="A1340" s="283">
        <v>23201</v>
      </c>
      <c r="B1340" s="284" t="s">
        <v>1365</v>
      </c>
      <c r="C1340" s="286" t="s">
        <v>333</v>
      </c>
      <c r="D1340" s="286" t="s">
        <v>334</v>
      </c>
      <c r="E1340" s="285"/>
    </row>
    <row r="1341" spans="1:5" ht="20.25" customHeight="1">
      <c r="A1341" s="283">
        <v>23202</v>
      </c>
      <c r="B1341" s="284" t="s">
        <v>1366</v>
      </c>
      <c r="C1341" s="286" t="s">
        <v>333</v>
      </c>
      <c r="D1341" s="286" t="s">
        <v>334</v>
      </c>
      <c r="E1341" s="285"/>
    </row>
    <row r="1342" spans="1:5" ht="20.25" customHeight="1">
      <c r="A1342" s="283">
        <v>23203</v>
      </c>
      <c r="B1342" s="284" t="s">
        <v>1367</v>
      </c>
      <c r="C1342" s="286">
        <v>11888</v>
      </c>
      <c r="D1342" s="286">
        <v>11888</v>
      </c>
      <c r="E1342" s="285">
        <f t="shared" ref="E1342" si="198">SUM(E1343:E1346)</f>
        <v>0</v>
      </c>
    </row>
    <row r="1343" spans="1:5" ht="20.25" customHeight="1">
      <c r="A1343" s="283">
        <v>2320301</v>
      </c>
      <c r="B1343" s="287" t="s">
        <v>1368</v>
      </c>
      <c r="C1343" s="286">
        <v>11888</v>
      </c>
      <c r="D1343" s="286">
        <v>11888</v>
      </c>
      <c r="E1343" s="285"/>
    </row>
    <row r="1344" spans="1:5" ht="20.25" customHeight="1">
      <c r="A1344" s="283">
        <v>2320302</v>
      </c>
      <c r="B1344" s="287" t="s">
        <v>1369</v>
      </c>
      <c r="C1344" s="286" t="s">
        <v>333</v>
      </c>
      <c r="D1344" s="286" t="s">
        <v>334</v>
      </c>
      <c r="E1344" s="285"/>
    </row>
    <row r="1345" spans="1:5" ht="20.25" customHeight="1">
      <c r="A1345" s="283">
        <v>2320303</v>
      </c>
      <c r="B1345" s="287" t="s">
        <v>1370</v>
      </c>
      <c r="C1345" s="286" t="s">
        <v>333</v>
      </c>
      <c r="D1345" s="286" t="s">
        <v>334</v>
      </c>
      <c r="E1345" s="285"/>
    </row>
    <row r="1346" spans="1:5" ht="20.25" customHeight="1">
      <c r="A1346" s="283">
        <v>2320304</v>
      </c>
      <c r="B1346" s="287" t="s">
        <v>1371</v>
      </c>
      <c r="C1346" s="286" t="s">
        <v>333</v>
      </c>
      <c r="D1346" s="286" t="s">
        <v>334</v>
      </c>
      <c r="E1346" s="285"/>
    </row>
    <row r="1347" spans="1:5" ht="24.75" customHeight="1">
      <c r="A1347" s="292"/>
      <c r="B1347" s="293" t="s">
        <v>115</v>
      </c>
      <c r="C1347" s="294">
        <f t="shared" ref="C1347:E1347" si="199">SUM(C1339,C1335,C1334,C1277,C1224,C1204,C1159,C1149,C1120,C1100,C1034,C970,C859,C836,C758,C688,C567,C510,C455,C401,C310,C291,C251,C6)</f>
        <v>381075</v>
      </c>
      <c r="D1347" s="294">
        <f t="shared" si="199"/>
        <v>283694</v>
      </c>
      <c r="E1347" s="294">
        <f t="shared" si="199"/>
        <v>97381</v>
      </c>
    </row>
    <row r="1348" spans="1:5" ht="20.25" customHeight="1">
      <c r="B1348" s="295"/>
      <c r="C1348" s="286"/>
      <c r="D1348" s="286"/>
      <c r="E1348" s="296"/>
    </row>
    <row r="1349" spans="1:5" ht="20.25" customHeight="1">
      <c r="B1349" s="297" t="s">
        <v>1372</v>
      </c>
      <c r="C1349" s="298">
        <f>C1347</f>
        <v>381075</v>
      </c>
      <c r="D1349" s="298">
        <f t="shared" ref="D1349" si="200">D1347</f>
        <v>283694</v>
      </c>
      <c r="E1349" s="298">
        <v>97381</v>
      </c>
    </row>
    <row r="1350" spans="1:5" ht="20.25" customHeight="1">
      <c r="B1350" s="299" t="s">
        <v>1373</v>
      </c>
      <c r="C1350" s="300">
        <f>+C1351+C1375+C1376</f>
        <v>67963</v>
      </c>
      <c r="D1350" s="301">
        <f t="shared" ref="D1350:D1351" si="201">+C1350-E1350</f>
        <v>67963</v>
      </c>
      <c r="E1350" s="300"/>
    </row>
    <row r="1351" spans="1:5" ht="20.25" customHeight="1">
      <c r="B1351" s="299" t="s">
        <v>1374</v>
      </c>
      <c r="C1351" s="300">
        <f>+C1352</f>
        <v>49743</v>
      </c>
      <c r="D1351" s="301">
        <f t="shared" si="201"/>
        <v>49743</v>
      </c>
      <c r="E1351" s="300"/>
    </row>
    <row r="1352" spans="1:5" ht="20.25" customHeight="1">
      <c r="B1352" s="299" t="s">
        <v>1375</v>
      </c>
      <c r="C1352" s="300">
        <f>SUM(C1353:C1373)</f>
        <v>49743</v>
      </c>
      <c r="D1352" s="301">
        <f>SUM(D1353:D1374)</f>
        <v>49743</v>
      </c>
      <c r="E1352" s="300"/>
    </row>
    <row r="1353" spans="1:5" ht="20.25" customHeight="1">
      <c r="B1353" s="302" t="s">
        <v>1376</v>
      </c>
      <c r="C1353" s="301">
        <v>2206</v>
      </c>
      <c r="D1353" s="301">
        <v>2206</v>
      </c>
      <c r="E1353" s="300"/>
    </row>
    <row r="1354" spans="1:5" ht="20.25" customHeight="1">
      <c r="B1354" s="302" t="s">
        <v>1377</v>
      </c>
      <c r="C1354" s="301">
        <v>0</v>
      </c>
      <c r="D1354" s="301">
        <f>+C1354-E1354</f>
        <v>0</v>
      </c>
      <c r="E1354" s="300"/>
    </row>
    <row r="1355" spans="1:5" ht="20.25" customHeight="1">
      <c r="B1355" s="302" t="s">
        <v>1378</v>
      </c>
      <c r="C1355" s="301">
        <v>0</v>
      </c>
      <c r="D1355" s="301">
        <f>+C1355-E1355</f>
        <v>0</v>
      </c>
      <c r="E1355" s="300"/>
    </row>
    <row r="1356" spans="1:5" ht="20.25" customHeight="1">
      <c r="B1356" s="302" t="s">
        <v>1379</v>
      </c>
      <c r="C1356" s="301"/>
      <c r="D1356" s="301"/>
      <c r="E1356" s="300"/>
    </row>
    <row r="1357" spans="1:5" ht="20.25" customHeight="1">
      <c r="B1357" s="302" t="s">
        <v>1380</v>
      </c>
      <c r="C1357" s="301">
        <v>7722</v>
      </c>
      <c r="D1357" s="301">
        <v>7722</v>
      </c>
      <c r="E1357" s="300"/>
    </row>
    <row r="1358" spans="1:5" ht="20.25" customHeight="1">
      <c r="B1358" s="302" t="s">
        <v>1381</v>
      </c>
      <c r="C1358" s="301">
        <v>5623</v>
      </c>
      <c r="D1358" s="301">
        <v>5623</v>
      </c>
      <c r="E1358" s="300"/>
    </row>
    <row r="1359" spans="1:5" ht="20.25" customHeight="1">
      <c r="B1359" s="302" t="s">
        <v>1382</v>
      </c>
      <c r="C1359" s="301">
        <v>305</v>
      </c>
      <c r="D1359" s="301">
        <v>305</v>
      </c>
      <c r="E1359" s="300"/>
    </row>
    <row r="1360" spans="1:5" ht="20.25" customHeight="1">
      <c r="B1360" s="302" t="s">
        <v>1383</v>
      </c>
      <c r="C1360" s="301">
        <v>6004</v>
      </c>
      <c r="D1360" s="301">
        <v>6004</v>
      </c>
      <c r="E1360" s="300"/>
    </row>
    <row r="1361" spans="2:5" ht="20.25" customHeight="1">
      <c r="B1361" s="302" t="s">
        <v>1384</v>
      </c>
      <c r="C1361" s="301">
        <v>6769</v>
      </c>
      <c r="D1361" s="301">
        <v>6769</v>
      </c>
      <c r="E1361" s="300"/>
    </row>
    <row r="1362" spans="2:5" ht="20.25" customHeight="1">
      <c r="B1362" s="302" t="s">
        <v>1385</v>
      </c>
      <c r="C1362" s="301">
        <v>5901</v>
      </c>
      <c r="D1362" s="301">
        <v>5901</v>
      </c>
      <c r="E1362" s="300"/>
    </row>
    <row r="1363" spans="2:5" ht="20.25" customHeight="1">
      <c r="B1363" s="302" t="s">
        <v>1386</v>
      </c>
      <c r="C1363" s="301">
        <v>4667</v>
      </c>
      <c r="D1363" s="301">
        <v>4667</v>
      </c>
      <c r="E1363" s="300"/>
    </row>
    <row r="1364" spans="2:5" ht="20.25" customHeight="1">
      <c r="B1364" s="302" t="s">
        <v>1387</v>
      </c>
      <c r="C1364" s="301">
        <v>4598</v>
      </c>
      <c r="D1364" s="301">
        <v>4598</v>
      </c>
      <c r="E1364" s="300"/>
    </row>
    <row r="1365" spans="2:5" ht="20.25" customHeight="1">
      <c r="B1365" s="302" t="s">
        <v>1388</v>
      </c>
      <c r="C1365" s="301">
        <v>73</v>
      </c>
      <c r="D1365" s="301">
        <v>73</v>
      </c>
      <c r="E1365" s="300"/>
    </row>
    <row r="1366" spans="2:5" ht="20.25" customHeight="1">
      <c r="B1366" s="302" t="s">
        <v>1389</v>
      </c>
      <c r="C1366" s="301"/>
      <c r="D1366" s="301"/>
      <c r="E1366" s="300"/>
    </row>
    <row r="1367" spans="2:5" ht="20.25" customHeight="1">
      <c r="B1367" s="302" t="s">
        <v>1390</v>
      </c>
      <c r="C1367" s="301">
        <v>1087</v>
      </c>
      <c r="D1367" s="301">
        <v>1087</v>
      </c>
      <c r="E1367" s="300"/>
    </row>
    <row r="1368" spans="2:5" ht="20.25" customHeight="1">
      <c r="B1368" s="302" t="s">
        <v>1391</v>
      </c>
      <c r="C1368" s="301">
        <v>13</v>
      </c>
      <c r="D1368" s="301">
        <v>13</v>
      </c>
      <c r="E1368" s="300"/>
    </row>
    <row r="1369" spans="2:5" ht="20.25" customHeight="1">
      <c r="B1369" s="302" t="s">
        <v>1392</v>
      </c>
      <c r="C1369" s="301"/>
      <c r="D1369" s="301"/>
      <c r="E1369" s="300"/>
    </row>
    <row r="1370" spans="2:5" ht="20.25" customHeight="1">
      <c r="B1370" s="302" t="s">
        <v>1393</v>
      </c>
      <c r="C1370" s="301">
        <v>4582</v>
      </c>
      <c r="D1370" s="301">
        <v>4582</v>
      </c>
      <c r="E1370" s="300"/>
    </row>
    <row r="1371" spans="2:5" ht="20.25" customHeight="1">
      <c r="B1371" s="302" t="s">
        <v>1394</v>
      </c>
      <c r="C1371" s="301"/>
      <c r="D1371" s="301"/>
      <c r="E1371" s="300"/>
    </row>
    <row r="1372" spans="2:5" ht="20.25" customHeight="1">
      <c r="B1372" s="302" t="s">
        <v>1395</v>
      </c>
      <c r="C1372" s="301">
        <v>193</v>
      </c>
      <c r="D1372" s="301">
        <v>193</v>
      </c>
      <c r="E1372" s="300"/>
    </row>
    <row r="1373" spans="2:5" ht="20.25" customHeight="1">
      <c r="B1373" s="302" t="s">
        <v>498</v>
      </c>
      <c r="C1373" s="301"/>
      <c r="D1373" s="301"/>
      <c r="E1373" s="300"/>
    </row>
    <row r="1374" spans="2:5" ht="20.25" customHeight="1">
      <c r="B1374" s="302"/>
      <c r="C1374" s="301"/>
      <c r="D1374" s="301"/>
      <c r="E1374" s="300"/>
    </row>
    <row r="1375" spans="2:5" ht="20.25" customHeight="1">
      <c r="B1375" s="303" t="s">
        <v>301</v>
      </c>
      <c r="C1375" s="300">
        <v>6220</v>
      </c>
      <c r="D1375" s="301">
        <f>+C1375-E1374</f>
        <v>6220</v>
      </c>
      <c r="E1375" s="300"/>
    </row>
    <row r="1376" spans="2:5" ht="20.25" customHeight="1">
      <c r="B1376" s="303" t="s">
        <v>302</v>
      </c>
      <c r="C1376" s="300">
        <v>12000</v>
      </c>
      <c r="D1376" s="301">
        <f>+C1376-E1375</f>
        <v>12000</v>
      </c>
      <c r="E1376" s="300"/>
    </row>
    <row r="1377" spans="2:5" ht="20.25" customHeight="1">
      <c r="B1377" s="302"/>
      <c r="C1377" s="300"/>
      <c r="D1377" s="300"/>
      <c r="E1377" s="300"/>
    </row>
    <row r="1378" spans="2:5" ht="20.25" customHeight="1">
      <c r="B1378" s="304" t="s">
        <v>1396</v>
      </c>
      <c r="C1378" s="300">
        <f>+C1349+C1350</f>
        <v>449038</v>
      </c>
      <c r="D1378" s="300">
        <f>+D1349+D1350</f>
        <v>351657</v>
      </c>
      <c r="E1378" s="296">
        <f>+E1349</f>
        <v>97381</v>
      </c>
    </row>
    <row r="1379" spans="2:5" ht="20.25" customHeight="1"/>
    <row r="1380" spans="2:5" ht="20.25" customHeight="1"/>
    <row r="1381" spans="2:5" ht="20.25" customHeight="1"/>
    <row r="1382" spans="2:5" ht="20.25" customHeight="1"/>
    <row r="1383" spans="2:5" ht="20.25" customHeight="1"/>
    <row r="1384" spans="2:5" ht="20.25" customHeight="1"/>
    <row r="1385" spans="2:5" ht="20.25" customHeight="1"/>
    <row r="1386" spans="2:5" ht="20.25" customHeight="1"/>
    <row r="1387" spans="2:5" ht="20.25" customHeight="1"/>
    <row r="1388" spans="2:5" ht="20.25" customHeight="1"/>
    <row r="1389" spans="2:5" ht="20.25" customHeight="1"/>
    <row r="1390" spans="2:5" ht="20.25" customHeight="1"/>
  </sheetData>
  <autoFilter ref="A5:E1347"/>
  <mergeCells count="7">
    <mergeCell ref="A1:E1"/>
    <mergeCell ref="A2:E2"/>
    <mergeCell ref="C3:E3"/>
    <mergeCell ref="D4:E4"/>
    <mergeCell ref="A3:A5"/>
    <mergeCell ref="B3:B5"/>
    <mergeCell ref="C4:C5"/>
  </mergeCells>
  <phoneticPr fontId="114" type="noConversion"/>
  <pageMargins left="0.70763888888888904" right="0.70763888888888904" top="0.74791666666666701" bottom="0.74791666666666701" header="0.31388888888888899" footer="0.5"/>
  <pageSetup paperSize="9" firstPageNumber="11" orientation="portrait" useFirstPageNumber="1"/>
  <headerFooter alignWithMargins="0">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F64"/>
  <sheetViews>
    <sheetView topLeftCell="A38" zoomScale="75" zoomScaleNormal="75" workbookViewId="0">
      <selection activeCell="B57" sqref="B57:B65"/>
    </sheetView>
  </sheetViews>
  <sheetFormatPr defaultColWidth="9" defaultRowHeight="14.25"/>
  <cols>
    <col min="1" max="1" width="4.875" customWidth="1"/>
    <col min="2" max="2" width="74.375" customWidth="1"/>
  </cols>
  <sheetData>
    <row r="1" spans="1:6" s="317" customFormat="1" ht="51" customHeight="1">
      <c r="A1" s="672" t="s">
        <v>4</v>
      </c>
      <c r="B1" s="672"/>
      <c r="C1" s="636"/>
      <c r="D1" s="636"/>
      <c r="E1" s="636"/>
      <c r="F1" s="636"/>
    </row>
    <row r="2" spans="1:6" ht="16.5" customHeight="1">
      <c r="A2" s="637"/>
      <c r="B2" s="638"/>
    </row>
    <row r="3" spans="1:6" s="635" customFormat="1" ht="21.95" customHeight="1">
      <c r="A3" s="673" t="s">
        <v>5</v>
      </c>
      <c r="B3" s="673"/>
    </row>
    <row r="4" spans="1:6" s="635" customFormat="1" ht="21.95" hidden="1" customHeight="1">
      <c r="A4" s="639">
        <v>1</v>
      </c>
      <c r="B4" s="640" t="s">
        <v>6</v>
      </c>
    </row>
    <row r="5" spans="1:6" s="545" customFormat="1" ht="21.95" customHeight="1">
      <c r="A5" s="639">
        <v>1</v>
      </c>
      <c r="B5" s="657" t="s">
        <v>1745</v>
      </c>
    </row>
    <row r="6" spans="1:6" s="545" customFormat="1" ht="21.95" hidden="1" customHeight="1">
      <c r="A6" s="639">
        <v>3</v>
      </c>
      <c r="B6" s="640" t="s">
        <v>7</v>
      </c>
    </row>
    <row r="7" spans="1:6" s="545" customFormat="1" ht="21.95" customHeight="1">
      <c r="A7" s="639">
        <v>2</v>
      </c>
      <c r="B7" s="657" t="s">
        <v>1746</v>
      </c>
    </row>
    <row r="8" spans="1:6" s="545" customFormat="1" ht="21.95" hidden="1" customHeight="1">
      <c r="A8" s="639">
        <v>5</v>
      </c>
      <c r="B8" s="640" t="s">
        <v>8</v>
      </c>
    </row>
    <row r="9" spans="1:6" s="545" customFormat="1" ht="21.95" hidden="1" customHeight="1">
      <c r="A9" s="639">
        <v>6</v>
      </c>
      <c r="B9" s="640" t="s">
        <v>9</v>
      </c>
    </row>
    <row r="10" spans="1:6" s="545" customFormat="1" ht="21.95" customHeight="1">
      <c r="A10" s="639">
        <v>3</v>
      </c>
      <c r="B10" s="656" t="s">
        <v>1747</v>
      </c>
    </row>
    <row r="11" spans="1:6" s="545" customFormat="1" ht="21.95" hidden="1" customHeight="1">
      <c r="A11" s="639">
        <v>8</v>
      </c>
      <c r="B11" s="641" t="s">
        <v>10</v>
      </c>
    </row>
    <row r="12" spans="1:6" s="545" customFormat="1" ht="21.95" customHeight="1">
      <c r="A12" s="639">
        <v>4</v>
      </c>
      <c r="B12" s="656" t="s">
        <v>1748</v>
      </c>
    </row>
    <row r="13" spans="1:6" s="545" customFormat="1" ht="21.95" hidden="1" customHeight="1">
      <c r="A13" s="639">
        <v>10</v>
      </c>
      <c r="B13" s="641" t="s">
        <v>11</v>
      </c>
    </row>
    <row r="14" spans="1:6" s="545" customFormat="1" ht="21.95" hidden="1" customHeight="1">
      <c r="A14" s="639">
        <v>11</v>
      </c>
      <c r="B14" s="641" t="s">
        <v>12</v>
      </c>
    </row>
    <row r="15" spans="1:6" s="545" customFormat="1" ht="21.95" customHeight="1">
      <c r="A15" s="639">
        <v>5</v>
      </c>
      <c r="B15" s="656" t="s">
        <v>1749</v>
      </c>
    </row>
    <row r="16" spans="1:6" s="545" customFormat="1" ht="21.95" customHeight="1">
      <c r="A16" s="639">
        <v>6</v>
      </c>
      <c r="B16" s="656" t="s">
        <v>1750</v>
      </c>
    </row>
    <row r="17" spans="1:2" s="545" customFormat="1" ht="21.95" hidden="1" customHeight="1">
      <c r="A17" s="639">
        <v>14</v>
      </c>
      <c r="B17" s="641" t="s">
        <v>13</v>
      </c>
    </row>
    <row r="18" spans="1:2" s="545" customFormat="1" ht="21.95" customHeight="1">
      <c r="A18" s="639">
        <v>7</v>
      </c>
      <c r="B18" s="656" t="s">
        <v>1751</v>
      </c>
    </row>
    <row r="19" spans="1:2" s="545" customFormat="1" ht="21.95" customHeight="1">
      <c r="A19" s="639">
        <v>8</v>
      </c>
      <c r="B19" s="656" t="s">
        <v>1752</v>
      </c>
    </row>
    <row r="20" spans="1:2" s="545" customFormat="1" ht="21.95" hidden="1" customHeight="1">
      <c r="A20" s="639">
        <v>17</v>
      </c>
      <c r="B20" s="641" t="s">
        <v>14</v>
      </c>
    </row>
    <row r="21" spans="1:2" s="545" customFormat="1" ht="21.95" hidden="1" customHeight="1">
      <c r="A21" s="639">
        <v>18</v>
      </c>
      <c r="B21" s="641" t="s">
        <v>15</v>
      </c>
    </row>
    <row r="22" spans="1:2" s="545" customFormat="1" ht="21.95" hidden="1" customHeight="1">
      <c r="A22" s="639">
        <v>19</v>
      </c>
      <c r="B22" s="641" t="s">
        <v>16</v>
      </c>
    </row>
    <row r="23" spans="1:2" s="545" customFormat="1" ht="21.95" customHeight="1">
      <c r="A23" s="639">
        <v>9</v>
      </c>
      <c r="B23" s="656" t="s">
        <v>1753</v>
      </c>
    </row>
    <row r="24" spans="1:2" s="545" customFormat="1" ht="21.95" customHeight="1">
      <c r="A24" s="639">
        <v>10</v>
      </c>
      <c r="B24" s="656" t="s">
        <v>1754</v>
      </c>
    </row>
    <row r="25" spans="1:2" s="545" customFormat="1" ht="21.95" customHeight="1">
      <c r="A25" s="673" t="s">
        <v>17</v>
      </c>
      <c r="B25" s="673"/>
    </row>
    <row r="26" spans="1:2" s="545" customFormat="1" ht="21.95" hidden="1" customHeight="1">
      <c r="A26" s="639">
        <v>22</v>
      </c>
      <c r="B26" s="641" t="s">
        <v>18</v>
      </c>
    </row>
    <row r="27" spans="1:2" s="545" customFormat="1" ht="21.95" customHeight="1">
      <c r="A27" s="639">
        <v>11</v>
      </c>
      <c r="B27" s="656" t="s">
        <v>1755</v>
      </c>
    </row>
    <row r="28" spans="1:2" s="545" customFormat="1" ht="21.95" hidden="1" customHeight="1">
      <c r="A28" s="639">
        <v>24</v>
      </c>
      <c r="B28" s="641" t="s">
        <v>19</v>
      </c>
    </row>
    <row r="29" spans="1:2" s="545" customFormat="1" ht="21.95" customHeight="1">
      <c r="A29" s="639">
        <v>12</v>
      </c>
      <c r="B29" s="656" t="s">
        <v>1756</v>
      </c>
    </row>
    <row r="30" spans="1:2" s="545" customFormat="1" ht="21.95" customHeight="1">
      <c r="A30" s="639">
        <v>13</v>
      </c>
      <c r="B30" s="656" t="s">
        <v>1757</v>
      </c>
    </row>
    <row r="31" spans="1:2" s="545" customFormat="1" ht="21.95" hidden="1" customHeight="1">
      <c r="A31" s="639">
        <v>27</v>
      </c>
      <c r="B31" s="641" t="s">
        <v>20</v>
      </c>
    </row>
    <row r="32" spans="1:2" s="545" customFormat="1" ht="21.95" hidden="1" customHeight="1">
      <c r="A32" s="639">
        <v>28</v>
      </c>
      <c r="B32" s="641" t="s">
        <v>21</v>
      </c>
    </row>
    <row r="33" spans="1:2" s="545" customFormat="1" ht="21.95" hidden="1" customHeight="1">
      <c r="A33" s="639">
        <v>29</v>
      </c>
      <c r="B33" s="641" t="s">
        <v>22</v>
      </c>
    </row>
    <row r="34" spans="1:2" s="545" customFormat="1" ht="21.95" hidden="1" customHeight="1">
      <c r="A34" s="639">
        <v>30</v>
      </c>
      <c r="B34" s="641" t="s">
        <v>23</v>
      </c>
    </row>
    <row r="35" spans="1:2" s="545" customFormat="1" ht="21.95" customHeight="1">
      <c r="A35" s="639">
        <v>14</v>
      </c>
      <c r="B35" s="656" t="s">
        <v>1758</v>
      </c>
    </row>
    <row r="36" spans="1:2" s="545" customFormat="1" ht="21.95" customHeight="1">
      <c r="A36" s="639">
        <v>15</v>
      </c>
      <c r="B36" s="656" t="s">
        <v>1759</v>
      </c>
    </row>
    <row r="37" spans="1:2" s="545" customFormat="1" ht="21.95" customHeight="1">
      <c r="A37" s="639">
        <v>16</v>
      </c>
      <c r="B37" s="656" t="s">
        <v>1760</v>
      </c>
    </row>
    <row r="38" spans="1:2" s="545" customFormat="1" ht="21.95" customHeight="1">
      <c r="A38" s="639">
        <v>17</v>
      </c>
      <c r="B38" s="641" t="s">
        <v>24</v>
      </c>
    </row>
    <row r="39" spans="1:2" s="545" customFormat="1" ht="21.95" hidden="1" customHeight="1">
      <c r="A39" s="639">
        <v>34</v>
      </c>
      <c r="B39" s="641" t="s">
        <v>25</v>
      </c>
    </row>
    <row r="40" spans="1:2" s="545" customFormat="1" ht="21.95" customHeight="1">
      <c r="A40" s="639">
        <v>18</v>
      </c>
      <c r="B40" s="641" t="s">
        <v>26</v>
      </c>
    </row>
    <row r="41" spans="1:2" s="545" customFormat="1" ht="21.95" customHeight="1">
      <c r="A41" s="639">
        <v>19</v>
      </c>
      <c r="B41" s="656" t="s">
        <v>1761</v>
      </c>
    </row>
    <row r="42" spans="1:2" s="545" customFormat="1" ht="21.95" customHeight="1">
      <c r="A42" s="639">
        <v>20</v>
      </c>
      <c r="B42" s="656" t="s">
        <v>1762</v>
      </c>
    </row>
    <row r="43" spans="1:2" s="545" customFormat="1" ht="21.95" hidden="1" customHeight="1">
      <c r="A43" s="639">
        <v>37</v>
      </c>
      <c r="B43" s="641" t="s">
        <v>27</v>
      </c>
    </row>
    <row r="44" spans="1:2" s="545" customFormat="1" ht="21.95" customHeight="1">
      <c r="A44" s="639">
        <v>21</v>
      </c>
      <c r="B44" s="656" t="s">
        <v>1763</v>
      </c>
    </row>
    <row r="45" spans="1:2" s="545" customFormat="1" ht="21.95" customHeight="1">
      <c r="A45" s="639">
        <v>22</v>
      </c>
      <c r="B45" s="656" t="s">
        <v>1764</v>
      </c>
    </row>
    <row r="46" spans="1:2" s="545" customFormat="1" ht="21.95" customHeight="1">
      <c r="A46" s="639">
        <v>23</v>
      </c>
      <c r="B46" s="656" t="s">
        <v>1765</v>
      </c>
    </row>
    <row r="47" spans="1:2" s="545" customFormat="1" ht="21.95" customHeight="1">
      <c r="A47" s="639">
        <v>24</v>
      </c>
      <c r="B47" s="656" t="s">
        <v>1766</v>
      </c>
    </row>
    <row r="48" spans="1:2" s="545" customFormat="1" ht="21.95" customHeight="1">
      <c r="A48" s="639">
        <v>25</v>
      </c>
      <c r="B48" s="656" t="s">
        <v>1767</v>
      </c>
    </row>
    <row r="49" spans="1:2" s="545" customFormat="1" ht="21.95" customHeight="1">
      <c r="A49" s="639">
        <v>26</v>
      </c>
      <c r="B49" s="656" t="s">
        <v>1768</v>
      </c>
    </row>
    <row r="50" spans="1:2" s="545" customFormat="1" ht="21.95" customHeight="1">
      <c r="A50" s="639">
        <v>27</v>
      </c>
      <c r="B50" s="656" t="s">
        <v>1740</v>
      </c>
    </row>
    <row r="51" spans="1:2" s="545" customFormat="1" ht="21.95" customHeight="1">
      <c r="A51" s="639">
        <v>28</v>
      </c>
      <c r="B51" s="656" t="s">
        <v>1740</v>
      </c>
    </row>
    <row r="52" spans="1:2" ht="21" customHeight="1">
      <c r="A52" s="639">
        <v>29</v>
      </c>
      <c r="B52" s="641" t="s">
        <v>28</v>
      </c>
    </row>
    <row r="53" spans="1:2" ht="21" customHeight="1">
      <c r="A53" s="639">
        <v>30</v>
      </c>
      <c r="B53" s="641" t="s">
        <v>29</v>
      </c>
    </row>
    <row r="54" spans="1:2" ht="21" customHeight="1">
      <c r="A54" s="639">
        <v>31</v>
      </c>
      <c r="B54" s="641" t="s">
        <v>30</v>
      </c>
    </row>
    <row r="55" spans="1:2" ht="21" customHeight="1">
      <c r="A55" s="639">
        <v>32</v>
      </c>
      <c r="B55" s="641" t="s">
        <v>31</v>
      </c>
    </row>
    <row r="56" spans="1:2" ht="21" customHeight="1">
      <c r="A56" s="639">
        <v>33</v>
      </c>
      <c r="B56" s="641" t="s">
        <v>32</v>
      </c>
    </row>
    <row r="57" spans="1:2" ht="23.25" customHeight="1">
      <c r="A57" s="639">
        <v>34</v>
      </c>
      <c r="B57" s="641" t="s">
        <v>1770</v>
      </c>
    </row>
    <row r="58" spans="1:2" ht="23.25" customHeight="1">
      <c r="A58" s="639">
        <v>35</v>
      </c>
      <c r="B58" s="641" t="s">
        <v>1645</v>
      </c>
    </row>
    <row r="59" spans="1:2" ht="23.25" customHeight="1">
      <c r="A59" s="639">
        <v>36</v>
      </c>
      <c r="B59" s="641" t="s">
        <v>1772</v>
      </c>
    </row>
    <row r="60" spans="1:2" ht="23.25" customHeight="1">
      <c r="A60" s="639">
        <v>37</v>
      </c>
      <c r="B60" s="641" t="s">
        <v>1774</v>
      </c>
    </row>
    <row r="61" spans="1:2" ht="23.25" customHeight="1">
      <c r="A61" s="639">
        <v>38</v>
      </c>
      <c r="B61" s="641" t="s">
        <v>1657</v>
      </c>
    </row>
    <row r="62" spans="1:2" ht="23.25" customHeight="1">
      <c r="A62" s="639">
        <v>39</v>
      </c>
      <c r="B62" s="641" t="s">
        <v>1776</v>
      </c>
    </row>
    <row r="63" spans="1:2" ht="23.25" customHeight="1">
      <c r="A63" s="639">
        <v>40</v>
      </c>
      <c r="B63" s="641" t="s">
        <v>1778</v>
      </c>
    </row>
    <row r="64" spans="1:2" ht="23.25" customHeight="1">
      <c r="A64" s="639">
        <v>41</v>
      </c>
      <c r="B64" s="641" t="s">
        <v>1779</v>
      </c>
    </row>
  </sheetData>
  <mergeCells count="3">
    <mergeCell ref="A1:B1"/>
    <mergeCell ref="A3:B3"/>
    <mergeCell ref="A25:B25"/>
  </mergeCells>
  <phoneticPr fontId="114" type="noConversion"/>
  <printOptions horizontalCentered="1"/>
  <pageMargins left="0.70902777777777803" right="0.70902777777777803" top="1.1000000000000001" bottom="0.86875000000000002" header="0.50902777777777797" footer="0.50902777777777797"/>
  <pageSetup paperSize="9" scale="65" orientation="portrait"/>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D70"/>
  <sheetViews>
    <sheetView workbookViewId="0">
      <selection activeCell="B20" sqref="B20"/>
    </sheetView>
  </sheetViews>
  <sheetFormatPr defaultColWidth="9" defaultRowHeight="14.25"/>
  <cols>
    <col min="1" max="1" width="44.625" style="262" customWidth="1"/>
    <col min="2" max="2" width="31.5" style="262" customWidth="1"/>
    <col min="3" max="16384" width="9" style="262"/>
  </cols>
  <sheetData>
    <row r="1" spans="1:2" ht="59.25" customHeight="1">
      <c r="A1" s="750" t="s">
        <v>26</v>
      </c>
      <c r="B1" s="750"/>
    </row>
    <row r="2" spans="1:2" ht="15">
      <c r="A2" s="263"/>
      <c r="B2" s="264" t="s">
        <v>1397</v>
      </c>
    </row>
    <row r="3" spans="1:2" ht="26.25" customHeight="1">
      <c r="A3" s="265" t="s">
        <v>1398</v>
      </c>
      <c r="B3" s="266" t="s">
        <v>1399</v>
      </c>
    </row>
    <row r="4" spans="1:2" ht="26.25" customHeight="1">
      <c r="A4" s="267" t="s">
        <v>1400</v>
      </c>
      <c r="B4" s="268">
        <f>SUM(B5:B8)</f>
        <v>150846</v>
      </c>
    </row>
    <row r="5" spans="1:2" ht="26.25" customHeight="1">
      <c r="A5" s="269" t="s">
        <v>1401</v>
      </c>
      <c r="B5" s="268">
        <f>57400+16430+21429</f>
        <v>95259</v>
      </c>
    </row>
    <row r="6" spans="1:2" ht="26.25" customHeight="1">
      <c r="A6" s="269" t="s">
        <v>1402</v>
      </c>
      <c r="B6" s="270">
        <f>30640+5760+300+3837</f>
        <v>40537</v>
      </c>
    </row>
    <row r="7" spans="1:2" ht="26.25" customHeight="1">
      <c r="A7" s="269" t="s">
        <v>1403</v>
      </c>
      <c r="B7" s="271">
        <v>8175</v>
      </c>
    </row>
    <row r="8" spans="1:2" ht="26.25" customHeight="1">
      <c r="A8" s="269" t="s">
        <v>1404</v>
      </c>
      <c r="B8" s="268">
        <v>6875</v>
      </c>
    </row>
    <row r="9" spans="1:2" ht="26.25" customHeight="1">
      <c r="A9" s="272" t="s">
        <v>1405</v>
      </c>
      <c r="B9" s="273">
        <f>SUM(B10:B15)</f>
        <v>13399</v>
      </c>
    </row>
    <row r="10" spans="1:2" ht="26.25" customHeight="1">
      <c r="A10" s="274" t="s">
        <v>1406</v>
      </c>
      <c r="B10" s="270">
        <f>6288-B12-214</f>
        <v>3885</v>
      </c>
    </row>
    <row r="11" spans="1:2" ht="26.25" customHeight="1">
      <c r="A11" s="274" t="s">
        <v>1407</v>
      </c>
      <c r="B11" s="270">
        <v>459</v>
      </c>
    </row>
    <row r="12" spans="1:2" ht="26.25" customHeight="1">
      <c r="A12" s="274" t="s">
        <v>1408</v>
      </c>
      <c r="B12" s="270">
        <v>2189</v>
      </c>
    </row>
    <row r="13" spans="1:2" ht="26.25" customHeight="1">
      <c r="A13" s="274" t="s">
        <v>1409</v>
      </c>
      <c r="B13" s="270">
        <f>214+122</f>
        <v>336</v>
      </c>
    </row>
    <row r="14" spans="1:2" ht="26.25" customHeight="1">
      <c r="A14" s="274" t="s">
        <v>1410</v>
      </c>
      <c r="B14" s="270">
        <f>2585+68</f>
        <v>2653</v>
      </c>
    </row>
    <row r="15" spans="1:2" ht="26.25" customHeight="1">
      <c r="A15" s="274" t="s">
        <v>1411</v>
      </c>
      <c r="B15" s="273">
        <f>1409+2468</f>
        <v>3877</v>
      </c>
    </row>
    <row r="16" spans="1:2" ht="26.25" customHeight="1">
      <c r="A16" s="272" t="s">
        <v>1412</v>
      </c>
      <c r="B16" s="268">
        <f>+B17</f>
        <v>10590</v>
      </c>
    </row>
    <row r="17" spans="1:4" ht="26.25" customHeight="1">
      <c r="A17" s="269" t="s">
        <v>1413</v>
      </c>
      <c r="B17" s="268">
        <v>10590</v>
      </c>
    </row>
    <row r="18" spans="1:4" ht="26.25" customHeight="1">
      <c r="A18" s="274" t="s">
        <v>1414</v>
      </c>
      <c r="B18" s="268"/>
    </row>
    <row r="19" spans="1:4" ht="26.25" customHeight="1">
      <c r="A19" s="274" t="s">
        <v>1415</v>
      </c>
      <c r="B19" s="268"/>
    </row>
    <row r="20" spans="1:4" ht="26.25" customHeight="1">
      <c r="A20" s="275" t="s">
        <v>1416</v>
      </c>
      <c r="B20" s="268">
        <f>SUM(B21:B23)</f>
        <v>6245</v>
      </c>
    </row>
    <row r="21" spans="1:4" ht="26.25" customHeight="1">
      <c r="A21" s="269" t="s">
        <v>1417</v>
      </c>
      <c r="B21" s="270"/>
    </row>
    <row r="22" spans="1:4" ht="26.25" customHeight="1">
      <c r="A22" s="274" t="s">
        <v>1418</v>
      </c>
      <c r="B22" s="268">
        <f>392+2497</f>
        <v>2889</v>
      </c>
    </row>
    <row r="23" spans="1:4" ht="26.25" customHeight="1">
      <c r="A23" s="274" t="s">
        <v>1419</v>
      </c>
      <c r="B23" s="268">
        <v>3356</v>
      </c>
    </row>
    <row r="24" spans="1:4" ht="26.25" customHeight="1">
      <c r="A24" s="276" t="s">
        <v>1420</v>
      </c>
      <c r="B24" s="277">
        <f>SUM(B20,B16,B9,B4)</f>
        <v>181080</v>
      </c>
    </row>
    <row r="25" spans="1:4" ht="19.5" customHeight="1">
      <c r="A25" s="751" t="s">
        <v>1421</v>
      </c>
      <c r="B25" s="752"/>
      <c r="C25" s="752"/>
      <c r="D25" s="752"/>
    </row>
    <row r="26" spans="1:4" ht="19.5" customHeight="1"/>
    <row r="27" spans="1:4" ht="19.5" customHeight="1"/>
    <row r="28" spans="1:4" ht="19.5" customHeight="1"/>
    <row r="29" spans="1:4" ht="19.5" customHeight="1"/>
    <row r="30" spans="1:4" ht="19.5" customHeight="1"/>
    <row r="31" spans="1:4" ht="19.5" customHeight="1"/>
    <row r="32" spans="1:4"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sheetData>
  <mergeCells count="2">
    <mergeCell ref="A1:B1"/>
    <mergeCell ref="A25:D25"/>
  </mergeCells>
  <phoneticPr fontId="114" type="noConversion"/>
  <pageMargins left="0.70763888888888904" right="0.70763888888888904" top="0.74791666666666701" bottom="0.74791666666666701" header="0.31388888888888899" footer="0.55902777777777801"/>
  <pageSetup paperSize="9" firstPageNumber="29" orientation="portrait" useFirstPageNumber="1"/>
  <headerFooter alignWithMargins="0">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HP23"/>
  <sheetViews>
    <sheetView showZeros="0" workbookViewId="0">
      <pane xSplit="1" topLeftCell="B1" activePane="topRight" state="frozen"/>
      <selection pane="topRight" activeCell="D12" sqref="D12:D13"/>
    </sheetView>
  </sheetViews>
  <sheetFormatPr defaultColWidth="9" defaultRowHeight="15.75"/>
  <cols>
    <col min="1" max="1" width="35.125" style="195" customWidth="1"/>
    <col min="2" max="2" width="15.625" style="196" customWidth="1"/>
    <col min="3" max="3" width="15.75" style="253" customWidth="1"/>
    <col min="4" max="4" width="22" style="195" customWidth="1"/>
    <col min="5" max="224" width="9" style="195"/>
  </cols>
  <sheetData>
    <row r="1" spans="1:4" s="194" customFormat="1" ht="48.75" customHeight="1">
      <c r="A1" s="224" t="s">
        <v>1422</v>
      </c>
      <c r="B1" s="225"/>
      <c r="C1" s="254"/>
      <c r="D1" s="226"/>
    </row>
    <row r="2" spans="1:4" ht="18.75" customHeight="1">
      <c r="A2" s="197"/>
      <c r="B2" s="228"/>
      <c r="C2" s="255"/>
      <c r="D2" s="229" t="s">
        <v>34</v>
      </c>
    </row>
    <row r="3" spans="1:4" ht="30" customHeight="1">
      <c r="A3" s="230" t="s">
        <v>172</v>
      </c>
      <c r="B3" s="256" t="s">
        <v>1423</v>
      </c>
      <c r="C3" s="257" t="s">
        <v>1424</v>
      </c>
      <c r="D3" s="230" t="s">
        <v>236</v>
      </c>
    </row>
    <row r="4" spans="1:4" ht="30" customHeight="1">
      <c r="A4" s="233" t="s">
        <v>1425</v>
      </c>
      <c r="B4" s="235"/>
      <c r="C4" s="252"/>
      <c r="D4" s="258"/>
    </row>
    <row r="5" spans="1:4" ht="30" customHeight="1">
      <c r="A5" s="233" t="s">
        <v>1426</v>
      </c>
      <c r="B5" s="235"/>
      <c r="C5" s="252"/>
      <c r="D5" s="258"/>
    </row>
    <row r="6" spans="1:4" ht="30" customHeight="1">
      <c r="A6" s="233" t="s">
        <v>1427</v>
      </c>
      <c r="B6" s="235"/>
      <c r="C6" s="252"/>
      <c r="D6" s="258"/>
    </row>
    <row r="7" spans="1:4" ht="30" customHeight="1">
      <c r="A7" s="233" t="s">
        <v>1428</v>
      </c>
      <c r="B7" s="235"/>
      <c r="C7" s="252"/>
      <c r="D7" s="258"/>
    </row>
    <row r="8" spans="1:4" ht="30" customHeight="1">
      <c r="A8" s="233" t="s">
        <v>1429</v>
      </c>
      <c r="B8" s="235">
        <v>230</v>
      </c>
      <c r="C8" s="252"/>
      <c r="D8" s="258"/>
    </row>
    <row r="9" spans="1:4" ht="30" customHeight="1">
      <c r="A9" s="233" t="s">
        <v>1430</v>
      </c>
      <c r="B9" s="235">
        <f>SUM(B10:B12)</f>
        <v>594190</v>
      </c>
      <c r="C9" s="235">
        <f>SUM(C10:C12)</f>
        <v>707329</v>
      </c>
      <c r="D9" s="258">
        <f t="shared" ref="D9:D10" si="0">+(C9-B9)/B9*100</f>
        <v>19.040879180060248</v>
      </c>
    </row>
    <row r="10" spans="1:4" ht="30" customHeight="1">
      <c r="A10" s="238" t="s">
        <v>1431</v>
      </c>
      <c r="B10" s="259">
        <f>483948+370</f>
        <v>484318</v>
      </c>
      <c r="C10" s="237">
        <v>605042</v>
      </c>
      <c r="D10" s="258">
        <f t="shared" si="0"/>
        <v>24.926597813833059</v>
      </c>
    </row>
    <row r="11" spans="1:4" ht="30" customHeight="1">
      <c r="A11" s="238" t="s">
        <v>1432</v>
      </c>
      <c r="B11" s="259">
        <v>2485</v>
      </c>
      <c r="C11" s="237">
        <v>0</v>
      </c>
      <c r="D11" s="258"/>
    </row>
    <row r="12" spans="1:4" ht="30" customHeight="1">
      <c r="A12" s="238" t="s">
        <v>1433</v>
      </c>
      <c r="B12" s="259">
        <f>15083+92674-370</f>
        <v>107387</v>
      </c>
      <c r="C12" s="237">
        <f>24080+78207</f>
        <v>102287</v>
      </c>
      <c r="D12" s="258">
        <f t="shared" ref="D12:D13" si="1">+(C12-B12)/B12*100</f>
        <v>-4.749178205928092</v>
      </c>
    </row>
    <row r="13" spans="1:4" ht="30" customHeight="1">
      <c r="A13" s="233" t="s">
        <v>1434</v>
      </c>
      <c r="B13" s="235">
        <v>100</v>
      </c>
      <c r="C13" s="237">
        <v>138</v>
      </c>
      <c r="D13" s="258">
        <f t="shared" si="1"/>
        <v>38</v>
      </c>
    </row>
    <row r="14" spans="1:4" ht="30" customHeight="1">
      <c r="A14" s="233" t="s">
        <v>1435</v>
      </c>
      <c r="B14" s="235">
        <v>23737</v>
      </c>
      <c r="C14" s="237">
        <v>16230</v>
      </c>
      <c r="D14" s="258">
        <f t="shared" ref="D14" si="2">+(C14-B14)/B14*100</f>
        <v>-31.625731979609888</v>
      </c>
    </row>
    <row r="15" spans="1:4" ht="30" customHeight="1">
      <c r="A15" s="233" t="s">
        <v>1436</v>
      </c>
      <c r="B15" s="235"/>
      <c r="C15" s="237">
        <v>50</v>
      </c>
      <c r="D15" s="258"/>
    </row>
    <row r="16" spans="1:4" ht="30" customHeight="1">
      <c r="A16" s="239" t="s">
        <v>1437</v>
      </c>
      <c r="B16" s="235">
        <v>6580</v>
      </c>
      <c r="C16" s="237">
        <v>4000</v>
      </c>
      <c r="D16" s="258">
        <f>+(C16-B16)/B16*100</f>
        <v>-39.209726443769</v>
      </c>
    </row>
    <row r="17" spans="1:222" ht="30" customHeight="1">
      <c r="A17" s="233" t="s">
        <v>1438</v>
      </c>
      <c r="B17" s="235">
        <f>129057+861</f>
        <v>129918</v>
      </c>
      <c r="C17" s="237">
        <f>183842-4000+60+40+1100+30</f>
        <v>181072</v>
      </c>
      <c r="D17" s="258">
        <f>+(C17-B17)/B17*100</f>
        <v>39.374066719007374</v>
      </c>
    </row>
    <row r="18" spans="1:222" ht="30" customHeight="1">
      <c r="A18" s="260" t="s">
        <v>145</v>
      </c>
      <c r="B18" s="235">
        <f>B4+B5+B6+B7+B8+B9+B13+B14+B15+B16+B17</f>
        <v>754755</v>
      </c>
      <c r="C18" s="248">
        <f>C4+C5+C6+C7+C8+C9+C13+C14+C15+C16+C17</f>
        <v>908819</v>
      </c>
      <c r="D18" s="258">
        <f>+(C18-B18)/B18*100</f>
        <v>20.412451722744468</v>
      </c>
    </row>
    <row r="19" spans="1:222" ht="74.25" customHeight="1">
      <c r="A19" s="693"/>
      <c r="B19" s="753"/>
      <c r="C19" s="754"/>
      <c r="D19" s="693"/>
    </row>
    <row r="20" spans="1:222" ht="28.5" customHeight="1"/>
    <row r="21" spans="1:222" ht="28.5" customHeight="1"/>
    <row r="22" spans="1:222" ht="28.5" customHeight="1"/>
    <row r="23" spans="1:222" ht="80.099999999999994" customHeight="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1"/>
      <c r="BZ23" s="261"/>
      <c r="CA23" s="261"/>
      <c r="CB23" s="261"/>
      <c r="CC23" s="261"/>
      <c r="CD23" s="261"/>
      <c r="CE23" s="261"/>
      <c r="CF23" s="261"/>
      <c r="CG23" s="261"/>
      <c r="CH23" s="261"/>
      <c r="CI23" s="261"/>
      <c r="CJ23" s="261"/>
      <c r="CK23" s="261"/>
      <c r="CL23" s="261"/>
      <c r="CM23" s="261"/>
      <c r="CN23" s="261"/>
      <c r="CO23" s="261"/>
      <c r="CP23" s="261"/>
      <c r="CQ23" s="261"/>
      <c r="CR23" s="261"/>
      <c r="CS23" s="261"/>
      <c r="CT23" s="261"/>
      <c r="CU23" s="261"/>
      <c r="CV23" s="261"/>
      <c r="CW23" s="261"/>
      <c r="CX23" s="261"/>
      <c r="CY23" s="261"/>
      <c r="CZ23" s="261"/>
      <c r="DA23" s="261"/>
      <c r="DB23" s="261"/>
      <c r="DC23" s="261"/>
      <c r="DD23" s="261"/>
      <c r="DE23" s="261"/>
      <c r="DF23" s="261"/>
      <c r="DG23" s="261"/>
      <c r="DH23" s="261"/>
      <c r="DI23" s="261"/>
      <c r="DJ23" s="261"/>
      <c r="DK23" s="261"/>
      <c r="DL23" s="261"/>
      <c r="DM23" s="261"/>
      <c r="DN23" s="261"/>
      <c r="DO23" s="261"/>
      <c r="DP23" s="261"/>
      <c r="DQ23" s="261"/>
      <c r="DR23" s="261"/>
      <c r="DS23" s="261"/>
      <c r="DT23" s="261"/>
      <c r="DU23" s="261"/>
      <c r="DV23" s="261"/>
      <c r="DW23" s="261"/>
      <c r="DX23" s="261"/>
      <c r="DY23" s="261"/>
      <c r="DZ23" s="261"/>
      <c r="EA23" s="261"/>
      <c r="EB23" s="261"/>
      <c r="EC23" s="261"/>
      <c r="ED23" s="261"/>
      <c r="EE23" s="261"/>
      <c r="EF23" s="261"/>
      <c r="EG23" s="261"/>
      <c r="EH23" s="261"/>
      <c r="EI23" s="261"/>
      <c r="EJ23" s="261"/>
      <c r="EK23" s="261"/>
      <c r="EL23" s="261"/>
      <c r="EM23" s="261"/>
      <c r="EN23" s="261"/>
      <c r="EO23" s="261"/>
      <c r="EP23" s="261"/>
      <c r="EQ23" s="261"/>
      <c r="ER23" s="261"/>
      <c r="ES23" s="261"/>
      <c r="ET23" s="261"/>
      <c r="EU23" s="261"/>
      <c r="EV23" s="261"/>
      <c r="EW23" s="261"/>
      <c r="EX23" s="261"/>
      <c r="EY23" s="261"/>
      <c r="EZ23" s="261"/>
      <c r="FA23" s="261"/>
      <c r="FB23" s="261"/>
      <c r="FC23" s="261"/>
      <c r="FD23" s="261"/>
      <c r="FE23" s="261"/>
      <c r="FF23" s="261"/>
      <c r="FG23" s="261"/>
      <c r="FH23" s="261"/>
      <c r="FI23" s="261"/>
      <c r="FJ23" s="261"/>
      <c r="FK23" s="261"/>
      <c r="FL23" s="261"/>
      <c r="FM23" s="261"/>
      <c r="FN23" s="261"/>
      <c r="FO23" s="261"/>
      <c r="FP23" s="261"/>
      <c r="FQ23" s="261"/>
      <c r="FR23" s="261"/>
      <c r="FS23" s="261"/>
      <c r="FT23" s="261"/>
      <c r="FU23" s="261"/>
      <c r="FV23" s="261"/>
      <c r="FW23" s="261"/>
      <c r="FX23" s="261"/>
      <c r="FY23" s="261"/>
      <c r="FZ23" s="261"/>
      <c r="GA23" s="261"/>
      <c r="GB23" s="261"/>
      <c r="GC23" s="261"/>
      <c r="GD23" s="261"/>
      <c r="GE23" s="261"/>
      <c r="GF23" s="261"/>
      <c r="GG23" s="261"/>
      <c r="GH23" s="261"/>
      <c r="GI23" s="261"/>
      <c r="GJ23" s="261"/>
      <c r="GK23" s="261"/>
      <c r="GL23" s="261"/>
      <c r="GM23" s="261"/>
      <c r="GN23" s="261"/>
      <c r="GO23" s="261"/>
      <c r="GP23" s="261"/>
      <c r="GQ23" s="261"/>
      <c r="GR23" s="261"/>
      <c r="GS23" s="261"/>
      <c r="GT23" s="261"/>
      <c r="GU23" s="261"/>
      <c r="GV23" s="261"/>
      <c r="GW23" s="261"/>
      <c r="GX23" s="261"/>
      <c r="GY23" s="261"/>
      <c r="GZ23" s="261"/>
      <c r="HA23" s="261"/>
      <c r="HB23" s="261"/>
      <c r="HC23" s="261"/>
      <c r="HD23" s="261"/>
      <c r="HE23" s="261"/>
      <c r="HF23" s="261"/>
      <c r="HG23" s="261"/>
      <c r="HH23" s="261"/>
      <c r="HI23" s="261"/>
      <c r="HJ23" s="261"/>
      <c r="HK23"/>
      <c r="HL23"/>
      <c r="HM23"/>
      <c r="HN23"/>
    </row>
  </sheetData>
  <mergeCells count="1">
    <mergeCell ref="A19:D19"/>
  </mergeCells>
  <phoneticPr fontId="114" type="noConversion"/>
  <printOptions horizontalCentered="1"/>
  <pageMargins left="0.79027777777777797" right="0.79027777777777797" top="0.97916666666666696" bottom="0.97916666666666696" header="0.2" footer="0.79027777777777797"/>
  <pageSetup paperSize="9" firstPageNumber="17" orientation="portrait" useFirstPageNumber="1"/>
  <headerFooter alignWithMargins="0">
    <oddFooter>&amp;C第 &amp;P 页</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pageSetUpPr fitToPage="1"/>
  </sheetPr>
  <dimension ref="A1:DC30"/>
  <sheetViews>
    <sheetView showZeros="0" topLeftCell="A7" zoomScale="115" zoomScaleNormal="115" workbookViewId="0">
      <selection activeCell="G23" sqref="G23"/>
    </sheetView>
  </sheetViews>
  <sheetFormatPr defaultColWidth="9" defaultRowHeight="15.75"/>
  <cols>
    <col min="1" max="1" width="31.875" style="195" customWidth="1"/>
    <col min="2" max="2" width="16.5" style="195" customWidth="1"/>
    <col min="3" max="3" width="15.375" style="195" customWidth="1"/>
    <col min="4" max="4" width="11.125" style="195" customWidth="1"/>
    <col min="5" max="106" width="9" style="195"/>
  </cols>
  <sheetData>
    <row r="1" spans="1:107" s="194" customFormat="1" ht="33" customHeight="1">
      <c r="A1" s="678" t="s">
        <v>1439</v>
      </c>
      <c r="B1" s="678"/>
      <c r="C1" s="678"/>
      <c r="D1" s="678"/>
    </row>
    <row r="2" spans="1:107" s="195" customFormat="1" ht="23.1" customHeight="1">
      <c r="A2" s="197"/>
      <c r="B2" s="198"/>
      <c r="C2" s="198"/>
      <c r="D2" s="247" t="s">
        <v>80</v>
      </c>
      <c r="DC2"/>
    </row>
    <row r="3" spans="1:107" s="195" customFormat="1" ht="33.950000000000003" customHeight="1">
      <c r="A3" s="200" t="s">
        <v>239</v>
      </c>
      <c r="B3" s="200" t="s">
        <v>1440</v>
      </c>
      <c r="C3" s="200" t="s">
        <v>1441</v>
      </c>
      <c r="D3" s="200" t="s">
        <v>242</v>
      </c>
      <c r="DC3"/>
    </row>
    <row r="4" spans="1:107" s="195" customFormat="1" ht="20.100000000000001" customHeight="1">
      <c r="A4" s="33" t="s">
        <v>1442</v>
      </c>
      <c r="B4" s="248">
        <f>+B5</f>
        <v>741</v>
      </c>
      <c r="C4" s="248">
        <f>+C5</f>
        <v>103</v>
      </c>
      <c r="D4" s="249">
        <f t="shared" ref="D4" si="0">+(C4-B4)/B4*100</f>
        <v>-86.099865047233465</v>
      </c>
      <c r="DC4"/>
    </row>
    <row r="5" spans="1:107" s="195" customFormat="1" ht="20.100000000000001" customHeight="1">
      <c r="A5" s="250" t="s">
        <v>1443</v>
      </c>
      <c r="B5" s="248">
        <v>741</v>
      </c>
      <c r="C5" s="251">
        <v>103</v>
      </c>
      <c r="D5" s="249">
        <f t="shared" ref="D5:D10" si="1">+(C5-B5)/B5*100</f>
        <v>-86.099865047233465</v>
      </c>
      <c r="DC5"/>
    </row>
    <row r="6" spans="1:107" s="195" customFormat="1" ht="20.100000000000001" customHeight="1">
      <c r="A6" s="33" t="s">
        <v>1444</v>
      </c>
      <c r="B6" s="248">
        <f>+B7+B8</f>
        <v>16621</v>
      </c>
      <c r="C6" s="248">
        <f>+C7+C8</f>
        <v>13115</v>
      </c>
      <c r="D6" s="249">
        <f t="shared" si="1"/>
        <v>-21.093797003790385</v>
      </c>
      <c r="DC6"/>
    </row>
    <row r="7" spans="1:107" s="195" customFormat="1" ht="20.100000000000001" customHeight="1">
      <c r="A7" s="250" t="s">
        <v>1445</v>
      </c>
      <c r="B7" s="248">
        <v>16338</v>
      </c>
      <c r="C7" s="251">
        <v>12305</v>
      </c>
      <c r="D7" s="249">
        <f t="shared" si="1"/>
        <v>-24.684783939282653</v>
      </c>
      <c r="DC7"/>
    </row>
    <row r="8" spans="1:107" s="195" customFormat="1" ht="20.100000000000001" customHeight="1">
      <c r="A8" s="250" t="s">
        <v>1446</v>
      </c>
      <c r="B8" s="248">
        <v>283</v>
      </c>
      <c r="C8" s="251">
        <f>772+38</f>
        <v>810</v>
      </c>
      <c r="D8" s="249">
        <f t="shared" si="1"/>
        <v>186.21908127208479</v>
      </c>
      <c r="DC8"/>
    </row>
    <row r="9" spans="1:107" s="195" customFormat="1" ht="20.100000000000001" customHeight="1">
      <c r="A9" s="33" t="s">
        <v>1447</v>
      </c>
      <c r="B9" s="248">
        <f>SUM(B10:B15)</f>
        <v>713979</v>
      </c>
      <c r="C9" s="248">
        <f>SUM(C10:C15)</f>
        <v>499624</v>
      </c>
      <c r="D9" s="249">
        <f t="shared" si="1"/>
        <v>-30.022591700876355</v>
      </c>
      <c r="DC9"/>
    </row>
    <row r="10" spans="1:107" s="195" customFormat="1" ht="20.100000000000001" customHeight="1">
      <c r="A10" s="35" t="s">
        <v>1448</v>
      </c>
      <c r="B10" s="248">
        <f>529949-1156</f>
        <v>528793</v>
      </c>
      <c r="C10" s="251">
        <v>486494</v>
      </c>
      <c r="D10" s="249">
        <f t="shared" si="1"/>
        <v>-7.9991603519713763</v>
      </c>
      <c r="DC10"/>
    </row>
    <row r="11" spans="1:107" s="195" customFormat="1" ht="20.100000000000001" customHeight="1">
      <c r="A11" s="35" t="s">
        <v>1449</v>
      </c>
      <c r="B11" s="248">
        <f>65400+88150+16610+1800</f>
        <v>171960</v>
      </c>
      <c r="C11" s="251"/>
      <c r="D11" s="249"/>
      <c r="DC11"/>
    </row>
    <row r="12" spans="1:107" s="195" customFormat="1" ht="20.100000000000001" customHeight="1">
      <c r="A12" s="35" t="s">
        <v>1450</v>
      </c>
      <c r="B12" s="248">
        <v>98</v>
      </c>
      <c r="C12" s="251"/>
      <c r="D12" s="249">
        <f t="shared" ref="D12:D17" si="2">+(C12-B12)/B12*100</f>
        <v>-100</v>
      </c>
      <c r="DC12"/>
    </row>
    <row r="13" spans="1:107" s="195" customFormat="1" ht="20.100000000000001" customHeight="1">
      <c r="A13" s="35" t="s">
        <v>1451</v>
      </c>
      <c r="B13" s="248">
        <v>691</v>
      </c>
      <c r="C13" s="251"/>
      <c r="D13" s="249">
        <f t="shared" si="2"/>
        <v>-100</v>
      </c>
      <c r="DC13"/>
    </row>
    <row r="14" spans="1:107" s="195" customFormat="1" ht="20.100000000000001" customHeight="1">
      <c r="A14" s="35" t="s">
        <v>1452</v>
      </c>
      <c r="B14" s="248">
        <v>7864</v>
      </c>
      <c r="C14" s="251">
        <v>7380</v>
      </c>
      <c r="D14" s="249">
        <f t="shared" si="2"/>
        <v>-6.1546286876907423</v>
      </c>
      <c r="DC14"/>
    </row>
    <row r="15" spans="1:107" s="195" customFormat="1" ht="20.100000000000001" customHeight="1">
      <c r="A15" s="36" t="s">
        <v>1453</v>
      </c>
      <c r="B15" s="248">
        <v>4573</v>
      </c>
      <c r="C15" s="251">
        <v>5750</v>
      </c>
      <c r="D15" s="249">
        <f t="shared" si="2"/>
        <v>25.738027553028648</v>
      </c>
      <c r="DC15"/>
    </row>
    <row r="16" spans="1:107" s="195" customFormat="1" ht="20.100000000000001" customHeight="1">
      <c r="A16" s="33" t="s">
        <v>1454</v>
      </c>
      <c r="B16" s="248">
        <f>+B17+B18</f>
        <v>928</v>
      </c>
      <c r="C16" s="248">
        <f>+C17+C18</f>
        <v>347</v>
      </c>
      <c r="D16" s="249">
        <f t="shared" si="2"/>
        <v>-62.607758620689658</v>
      </c>
      <c r="DC16"/>
    </row>
    <row r="17" spans="1:107" s="195" customFormat="1" ht="20.100000000000001" customHeight="1">
      <c r="A17" s="36" t="s">
        <v>1455</v>
      </c>
      <c r="B17" s="248">
        <v>341</v>
      </c>
      <c r="C17" s="251">
        <v>307</v>
      </c>
      <c r="D17" s="249">
        <f t="shared" si="2"/>
        <v>-9.9706744868035191</v>
      </c>
      <c r="DC17"/>
    </row>
    <row r="18" spans="1:107" s="195" customFormat="1" ht="20.100000000000001" customHeight="1">
      <c r="A18" s="36" t="s">
        <v>1456</v>
      </c>
      <c r="B18" s="248">
        <v>587</v>
      </c>
      <c r="C18" s="251">
        <v>40</v>
      </c>
      <c r="D18" s="249"/>
      <c r="DC18"/>
    </row>
    <row r="19" spans="1:107" s="195" customFormat="1" ht="20.100000000000001" customHeight="1">
      <c r="A19" s="39" t="s">
        <v>1457</v>
      </c>
      <c r="B19" s="248">
        <f>+B20</f>
        <v>46200</v>
      </c>
      <c r="C19" s="248">
        <f>+C20</f>
        <v>50</v>
      </c>
      <c r="D19" s="249">
        <f>+(C19-B19)/B19*100</f>
        <v>-99.891774891774887</v>
      </c>
      <c r="DC19"/>
    </row>
    <row r="20" spans="1:107" s="195" customFormat="1" ht="20.100000000000001" customHeight="1">
      <c r="A20" s="36" t="s">
        <v>1458</v>
      </c>
      <c r="B20" s="248">
        <v>46200</v>
      </c>
      <c r="C20" s="251">
        <v>50</v>
      </c>
      <c r="D20" s="249">
        <f>+(C20-B20)/B20*100</f>
        <v>-99.891774891774887</v>
      </c>
      <c r="DC20"/>
    </row>
    <row r="21" spans="1:107" s="195" customFormat="1" ht="20.100000000000001" customHeight="1">
      <c r="A21" s="39" t="s">
        <v>1459</v>
      </c>
      <c r="B21" s="248">
        <f>+B22</f>
        <v>0</v>
      </c>
      <c r="C21" s="248">
        <f>+C22</f>
        <v>0</v>
      </c>
      <c r="D21" s="249"/>
      <c r="DC21"/>
    </row>
    <row r="22" spans="1:107" s="195" customFormat="1" ht="20.100000000000001" customHeight="1">
      <c r="A22" s="36" t="s">
        <v>1460</v>
      </c>
      <c r="B22" s="248"/>
      <c r="C22" s="251"/>
      <c r="D22" s="249"/>
      <c r="DC22"/>
    </row>
    <row r="23" spans="1:107" s="195" customFormat="1" ht="20.100000000000001" customHeight="1">
      <c r="A23" s="39" t="s">
        <v>1461</v>
      </c>
      <c r="B23" s="248">
        <f>+B24+B25+B26</f>
        <v>75119</v>
      </c>
      <c r="C23" s="248">
        <f>+C24+C25+C26</f>
        <v>71079</v>
      </c>
      <c r="D23" s="249">
        <f>+(C23-B23)/B23*100</f>
        <v>-5.3781333617327176</v>
      </c>
      <c r="DC23"/>
    </row>
    <row r="24" spans="1:107" s="195" customFormat="1" ht="20.100000000000001" customHeight="1">
      <c r="A24" s="36" t="s">
        <v>1462</v>
      </c>
      <c r="B24" s="248">
        <v>59187</v>
      </c>
      <c r="C24" s="251">
        <v>63775</v>
      </c>
      <c r="D24" s="249">
        <f>+(C24-B24)/B24*100</f>
        <v>7.7517022319090341</v>
      </c>
      <c r="DC24"/>
    </row>
    <row r="25" spans="1:107" s="195" customFormat="1" ht="20.100000000000001" customHeight="1">
      <c r="A25" s="36" t="s">
        <v>1463</v>
      </c>
      <c r="B25" s="248">
        <v>1436</v>
      </c>
      <c r="C25" s="251"/>
      <c r="D25" s="249">
        <f>+(C25-B25)/B25*100</f>
        <v>-100</v>
      </c>
      <c r="DC25"/>
    </row>
    <row r="26" spans="1:107" s="195" customFormat="1" ht="20.100000000000001" customHeight="1">
      <c r="A26" s="36" t="s">
        <v>1464</v>
      </c>
      <c r="B26" s="248">
        <v>14496</v>
      </c>
      <c r="C26" s="251">
        <v>7304</v>
      </c>
      <c r="D26" s="249">
        <f t="shared" ref="D26:D29" si="3">+(C26-B26)/B26*100</f>
        <v>-49.613686534216335</v>
      </c>
      <c r="DC26"/>
    </row>
    <row r="27" spans="1:107" s="195" customFormat="1" ht="20.100000000000001" customHeight="1">
      <c r="A27" s="39" t="s">
        <v>1465</v>
      </c>
      <c r="B27" s="248">
        <f>+B28</f>
        <v>36278</v>
      </c>
      <c r="C27" s="248">
        <f>+C28</f>
        <v>32612</v>
      </c>
      <c r="D27" s="249">
        <f t="shared" si="3"/>
        <v>-10.105297976735212</v>
      </c>
      <c r="DC27"/>
    </row>
    <row r="28" spans="1:107" s="195" customFormat="1" ht="20.100000000000001" customHeight="1">
      <c r="A28" s="36" t="s">
        <v>1466</v>
      </c>
      <c r="B28" s="248">
        <v>36278</v>
      </c>
      <c r="C28" s="251">
        <v>32612</v>
      </c>
      <c r="D28" s="249">
        <f t="shared" si="3"/>
        <v>-10.105297976735212</v>
      </c>
      <c r="DC28"/>
    </row>
    <row r="29" spans="1:107" s="246" customFormat="1" ht="20.100000000000001" customHeight="1">
      <c r="A29" s="41" t="s">
        <v>162</v>
      </c>
      <c r="B29" s="248">
        <f>+B4+B6+B9+B16+B19+B21+B23+B27</f>
        <v>889866</v>
      </c>
      <c r="C29" s="252">
        <f>C4+C6+C9+C16+C19+C23+C27</f>
        <v>616930</v>
      </c>
      <c r="D29" s="249">
        <f t="shared" si="3"/>
        <v>-30.671584261001094</v>
      </c>
    </row>
    <row r="30" spans="1:107" s="195" customFormat="1" ht="66" customHeight="1">
      <c r="A30" s="693"/>
      <c r="B30" s="693"/>
      <c r="C30" s="693"/>
      <c r="D30" s="693"/>
      <c r="DB30"/>
      <c r="DC30"/>
    </row>
  </sheetData>
  <mergeCells count="2">
    <mergeCell ref="A1:D1"/>
    <mergeCell ref="A30:D30"/>
  </mergeCells>
  <phoneticPr fontId="114" type="noConversion"/>
  <printOptions horizontalCentered="1"/>
  <pageMargins left="0.79027777777777797" right="0.79027777777777797" top="0.97916666666666696" bottom="0.97916666666666696" header="0.2" footer="0.79027777777777797"/>
  <pageSetup paperSize="9" firstPageNumber="18" orientation="portrait" useFirstPageNumber="1"/>
  <headerFooter alignWithMargins="0">
    <oddFooter>&amp;C第 &amp;P 页</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pageSetUpPr fitToPage="1"/>
  </sheetPr>
  <dimension ref="A1:IV26"/>
  <sheetViews>
    <sheetView showZeros="0" topLeftCell="A5" workbookViewId="0">
      <selection activeCell="B21" sqref="B21"/>
    </sheetView>
  </sheetViews>
  <sheetFormatPr defaultColWidth="9" defaultRowHeight="15.75"/>
  <cols>
    <col min="1" max="1" width="35.125" style="195" customWidth="1"/>
    <col min="2" max="2" width="18.25" style="196" customWidth="1"/>
    <col min="3" max="3" width="17.5" style="196" customWidth="1"/>
    <col min="4" max="4" width="10.375" style="195" customWidth="1"/>
    <col min="5" max="16384" width="9" style="195"/>
  </cols>
  <sheetData>
    <row r="1" spans="1:17" s="194" customFormat="1" ht="42" customHeight="1">
      <c r="A1" s="224" t="s">
        <v>1467</v>
      </c>
      <c r="B1" s="225"/>
      <c r="C1" s="225"/>
      <c r="D1" s="226"/>
      <c r="E1" s="227"/>
      <c r="F1" s="227"/>
    </row>
    <row r="2" spans="1:17" ht="18" customHeight="1">
      <c r="A2" s="197"/>
      <c r="B2" s="228"/>
      <c r="C2" s="228"/>
      <c r="D2" s="229" t="s">
        <v>80</v>
      </c>
    </row>
    <row r="3" spans="1:17" ht="29.25" customHeight="1">
      <c r="A3" s="230" t="s">
        <v>35</v>
      </c>
      <c r="B3" s="231" t="s">
        <v>1440</v>
      </c>
      <c r="C3" s="232" t="s">
        <v>1441</v>
      </c>
      <c r="D3" s="230" t="s">
        <v>242</v>
      </c>
    </row>
    <row r="4" spans="1:17" ht="29.25" customHeight="1">
      <c r="A4" s="233" t="s">
        <v>1425</v>
      </c>
      <c r="B4" s="234">
        <v>0</v>
      </c>
      <c r="C4" s="235"/>
      <c r="D4" s="236"/>
    </row>
    <row r="5" spans="1:17" ht="29.25" customHeight="1">
      <c r="A5" s="233" t="s">
        <v>1426</v>
      </c>
      <c r="B5" s="234"/>
      <c r="C5" s="235"/>
      <c r="D5" s="236"/>
    </row>
    <row r="6" spans="1:17" ht="29.25" customHeight="1">
      <c r="A6" s="233" t="s">
        <v>1427</v>
      </c>
      <c r="B6" s="235"/>
      <c r="C6" s="235"/>
      <c r="D6" s="236"/>
    </row>
    <row r="7" spans="1:17" ht="29.25" customHeight="1">
      <c r="A7" s="233" t="s">
        <v>1428</v>
      </c>
      <c r="B7" s="235"/>
      <c r="C7" s="235"/>
      <c r="D7" s="236"/>
    </row>
    <row r="8" spans="1:17" ht="29.25" customHeight="1">
      <c r="A8" s="233" t="s">
        <v>1429</v>
      </c>
      <c r="B8" s="235"/>
      <c r="C8" s="235"/>
      <c r="D8" s="236"/>
    </row>
    <row r="9" spans="1:17" ht="29.25" customHeight="1">
      <c r="A9" s="233" t="s">
        <v>1430</v>
      </c>
      <c r="B9" s="235">
        <f>SUM(B10:B12)</f>
        <v>79272</v>
      </c>
      <c r="C9" s="237">
        <f>+C10+C11+C12</f>
        <v>192726</v>
      </c>
      <c r="D9" s="236">
        <f t="shared" ref="D9:D10" si="0">C9/B9*100-100</f>
        <v>143.11989100817439</v>
      </c>
    </row>
    <row r="10" spans="1:17" ht="29.25" customHeight="1">
      <c r="A10" s="238" t="s">
        <v>1431</v>
      </c>
      <c r="B10" s="235">
        <v>77992</v>
      </c>
      <c r="C10" s="237">
        <v>192726</v>
      </c>
      <c r="D10" s="236">
        <f t="shared" si="0"/>
        <v>147.10995999589701</v>
      </c>
    </row>
    <row r="11" spans="1:17" ht="29.25" customHeight="1">
      <c r="A11" s="238" t="s">
        <v>1432</v>
      </c>
      <c r="B11" s="235">
        <v>1273</v>
      </c>
      <c r="C11" s="237"/>
      <c r="D11" s="236"/>
    </row>
    <row r="12" spans="1:17" ht="29.25" customHeight="1">
      <c r="A12" s="238" t="s">
        <v>1433</v>
      </c>
      <c r="B12" s="235">
        <v>7</v>
      </c>
      <c r="C12" s="237"/>
      <c r="D12" s="236"/>
    </row>
    <row r="13" spans="1:17" ht="29.25" customHeight="1">
      <c r="A13" s="233" t="s">
        <v>1434</v>
      </c>
      <c r="B13" s="235"/>
      <c r="C13" s="237"/>
      <c r="D13" s="236"/>
    </row>
    <row r="14" spans="1:17" ht="29.25" customHeight="1">
      <c r="A14" s="233" t="s">
        <v>1435</v>
      </c>
      <c r="B14" s="235">
        <v>4859</v>
      </c>
      <c r="C14" s="237">
        <v>7150</v>
      </c>
      <c r="D14" s="236">
        <f t="shared" ref="D14" si="1">C14/B14*100-100</f>
        <v>47.149619263222888</v>
      </c>
    </row>
    <row r="15" spans="1:17" ht="29.25" customHeight="1">
      <c r="A15" s="233" t="s">
        <v>1436</v>
      </c>
      <c r="B15" s="235"/>
      <c r="C15" s="237"/>
      <c r="D15" s="236"/>
      <c r="O15" s="245"/>
      <c r="P15" s="245"/>
      <c r="Q15" s="245"/>
    </row>
    <row r="16" spans="1:17" ht="29.25" customHeight="1">
      <c r="A16" s="239" t="s">
        <v>1437</v>
      </c>
      <c r="B16" s="235">
        <v>3350</v>
      </c>
      <c r="C16" s="237">
        <v>4000</v>
      </c>
      <c r="D16" s="236">
        <f>C16/B16*100-100</f>
        <v>19.402985074626855</v>
      </c>
    </row>
    <row r="17" spans="1:256" ht="29.25" customHeight="1">
      <c r="A17" s="233" t="s">
        <v>1438</v>
      </c>
      <c r="B17" s="235">
        <v>31824</v>
      </c>
      <c r="C17" s="237">
        <v>12000</v>
      </c>
      <c r="D17" s="236">
        <f>C17/B17*100-100</f>
        <v>-62.29260935143288</v>
      </c>
    </row>
    <row r="18" spans="1:256" ht="29.25" customHeight="1">
      <c r="A18" s="240" t="s">
        <v>1468</v>
      </c>
      <c r="B18" s="235">
        <f>B4+B5+B6+B7+B8+B9+B13+B14+B15+B16+B17</f>
        <v>119305</v>
      </c>
      <c r="C18" s="237">
        <f>C4+C5+C6+C7+C8+C9+C13+C14+C15+C16+C17</f>
        <v>215876</v>
      </c>
      <c r="D18" s="236">
        <f>C18/B18*100-100</f>
        <v>80.944637693307072</v>
      </c>
    </row>
    <row r="19" spans="1:256" ht="29.25" customHeight="1">
      <c r="A19" s="39" t="s">
        <v>1469</v>
      </c>
      <c r="B19" s="235"/>
      <c r="C19" s="235">
        <v>2700</v>
      </c>
      <c r="D19" s="236"/>
    </row>
    <row r="20" spans="1:256" ht="29.25" customHeight="1">
      <c r="A20" s="39" t="s">
        <v>1470</v>
      </c>
      <c r="B20" s="235"/>
      <c r="C20" s="235">
        <v>13727</v>
      </c>
      <c r="D20" s="236"/>
    </row>
    <row r="21" spans="1:256" ht="29.25" customHeight="1">
      <c r="A21" s="39" t="s">
        <v>1471</v>
      </c>
      <c r="B21" s="235"/>
      <c r="C21" s="235">
        <v>10000</v>
      </c>
      <c r="D21" s="236"/>
    </row>
    <row r="22" spans="1:256" ht="29.25" customHeight="1">
      <c r="A22" s="241"/>
      <c r="B22" s="242"/>
      <c r="C22" s="242"/>
      <c r="D22" s="236"/>
    </row>
    <row r="23" spans="1:256" ht="29.25" customHeight="1">
      <c r="A23" s="243" t="s">
        <v>1472</v>
      </c>
      <c r="B23" s="244">
        <f>SUM(B18:B22)</f>
        <v>119305</v>
      </c>
      <c r="C23" s="235">
        <f>SUM(C18:C22)</f>
        <v>242303</v>
      </c>
      <c r="D23" s="236">
        <f>C23/B23*100-100</f>
        <v>103.09542768534428</v>
      </c>
    </row>
    <row r="24" spans="1:256" ht="21" customHeight="1">
      <c r="A24" s="697" t="s">
        <v>1473</v>
      </c>
      <c r="B24" s="755"/>
      <c r="C24" s="755"/>
      <c r="D24" s="697"/>
      <c r="IV24"/>
    </row>
    <row r="25" spans="1:256" ht="26.1" customHeight="1">
      <c r="A25" s="697" t="s">
        <v>1474</v>
      </c>
      <c r="B25" s="755"/>
      <c r="C25" s="755"/>
      <c r="D25" s="697"/>
    </row>
    <row r="26" spans="1:256" ht="33.950000000000003" customHeight="1">
      <c r="A26" s="756" t="s">
        <v>1475</v>
      </c>
      <c r="B26" s="689"/>
      <c r="C26" s="689"/>
      <c r="D26" s="756"/>
    </row>
  </sheetData>
  <mergeCells count="3">
    <mergeCell ref="A24:D24"/>
    <mergeCell ref="A25:D25"/>
    <mergeCell ref="A26:D26"/>
  </mergeCells>
  <phoneticPr fontId="114" type="noConversion"/>
  <printOptions horizontalCentered="1"/>
  <pageMargins left="0.79027777777777797" right="0.79027777777777797" top="0.97916666666666696" bottom="0.97916666666666696" header="0.2" footer="0.79027777777777797"/>
  <pageSetup paperSize="9" scale="89" firstPageNumber="19" orientation="portrait" useFirstPageNumber="1"/>
  <headerFooter alignWithMargins="0">
    <oddFooter>&amp;C第 &amp;P 页</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pageSetUpPr fitToPage="1"/>
  </sheetPr>
  <dimension ref="A1:IV61"/>
  <sheetViews>
    <sheetView topLeftCell="A41" workbookViewId="0">
      <selection activeCell="A64" sqref="A64"/>
    </sheetView>
  </sheetViews>
  <sheetFormatPr defaultColWidth="9" defaultRowHeight="15.75"/>
  <cols>
    <col min="1" max="1" width="32.75" style="195" customWidth="1"/>
    <col min="2" max="2" width="18.25" style="195" customWidth="1"/>
    <col min="3" max="3" width="17.5" style="196" customWidth="1"/>
    <col min="4" max="4" width="13" style="195" customWidth="1"/>
    <col min="5" max="5" width="11.625" style="195" customWidth="1"/>
    <col min="6" max="16384" width="9" style="195"/>
  </cols>
  <sheetData>
    <row r="1" spans="1:256" s="194" customFormat="1" ht="39.75" customHeight="1">
      <c r="A1" s="678" t="s">
        <v>1476</v>
      </c>
      <c r="B1" s="678"/>
      <c r="C1" s="680"/>
      <c r="D1" s="678"/>
    </row>
    <row r="2" spans="1:256" customFormat="1" ht="24" customHeight="1">
      <c r="A2" s="197"/>
      <c r="B2" s="198"/>
      <c r="C2" s="199"/>
      <c r="D2" s="198" t="s">
        <v>80</v>
      </c>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c r="CG2" s="195"/>
      <c r="CH2" s="195"/>
      <c r="CI2" s="195"/>
      <c r="CJ2" s="195"/>
      <c r="CK2" s="195"/>
      <c r="CL2" s="195"/>
      <c r="CM2" s="195"/>
      <c r="CN2" s="195"/>
      <c r="CO2" s="195"/>
      <c r="CP2" s="195"/>
      <c r="CQ2" s="195"/>
      <c r="CR2" s="195"/>
      <c r="CS2" s="195"/>
      <c r="CT2" s="195"/>
      <c r="CU2" s="195"/>
      <c r="CV2" s="195"/>
      <c r="CW2" s="195"/>
      <c r="CX2" s="195"/>
      <c r="CY2" s="195"/>
      <c r="CZ2" s="195"/>
      <c r="DA2" s="195"/>
      <c r="DB2" s="195"/>
      <c r="DC2" s="195"/>
      <c r="DD2" s="195"/>
      <c r="DE2" s="195"/>
      <c r="DF2" s="195"/>
      <c r="DG2" s="195"/>
      <c r="DH2" s="195"/>
      <c r="DI2" s="195"/>
      <c r="DJ2" s="195"/>
      <c r="DK2" s="195"/>
      <c r="DL2" s="195"/>
      <c r="DM2" s="195"/>
      <c r="DN2" s="195"/>
      <c r="DO2" s="195"/>
      <c r="DP2" s="195"/>
      <c r="DQ2" s="195"/>
      <c r="DR2" s="195"/>
      <c r="DS2" s="195"/>
      <c r="DT2" s="195"/>
      <c r="DU2" s="195"/>
      <c r="DV2" s="195"/>
      <c r="DW2" s="195"/>
      <c r="DX2" s="195"/>
      <c r="DY2" s="195"/>
      <c r="DZ2" s="195"/>
      <c r="EA2" s="195"/>
      <c r="EB2" s="195"/>
      <c r="EC2" s="195"/>
      <c r="ED2" s="195"/>
      <c r="EE2" s="195"/>
      <c r="EF2" s="195"/>
      <c r="EG2" s="195"/>
      <c r="EH2" s="195"/>
      <c r="EI2" s="195"/>
      <c r="EJ2" s="195"/>
      <c r="EK2" s="195"/>
      <c r="EL2" s="195"/>
      <c r="EM2" s="195"/>
      <c r="EN2" s="195"/>
      <c r="EO2" s="195"/>
      <c r="EP2" s="195"/>
      <c r="EQ2" s="195"/>
      <c r="ER2" s="195"/>
      <c r="ES2" s="195"/>
      <c r="ET2" s="195"/>
      <c r="EU2" s="195"/>
      <c r="EV2" s="195"/>
      <c r="EW2" s="195"/>
      <c r="EX2" s="195"/>
      <c r="EY2" s="195"/>
      <c r="EZ2" s="195"/>
      <c r="FA2" s="195"/>
      <c r="FB2" s="195"/>
      <c r="FC2" s="195"/>
      <c r="FD2" s="195"/>
      <c r="FE2" s="195"/>
      <c r="FF2" s="195"/>
      <c r="FG2" s="195"/>
      <c r="FH2" s="195"/>
      <c r="FI2" s="195"/>
      <c r="FJ2" s="195"/>
      <c r="FK2" s="195"/>
      <c r="FL2" s="195"/>
      <c r="FM2" s="195"/>
      <c r="FN2" s="195"/>
      <c r="FO2" s="195"/>
      <c r="FP2" s="195"/>
      <c r="FQ2" s="195"/>
      <c r="FR2" s="195"/>
      <c r="FS2" s="195"/>
      <c r="FT2" s="195"/>
      <c r="FU2" s="195"/>
      <c r="FV2" s="195"/>
      <c r="FW2" s="195"/>
      <c r="FX2" s="195"/>
      <c r="FY2" s="195"/>
      <c r="FZ2" s="195"/>
      <c r="GA2" s="195"/>
      <c r="GB2" s="195"/>
      <c r="GC2" s="195"/>
      <c r="GD2" s="195"/>
      <c r="GE2" s="195"/>
      <c r="GF2" s="195"/>
      <c r="GG2" s="195"/>
      <c r="GH2" s="195"/>
      <c r="GI2" s="195"/>
      <c r="GJ2" s="195"/>
      <c r="GK2" s="195"/>
      <c r="GL2" s="195"/>
      <c r="GM2" s="195"/>
      <c r="GN2" s="195"/>
      <c r="GO2" s="195"/>
      <c r="GP2" s="195"/>
      <c r="GQ2" s="195"/>
      <c r="GR2" s="195"/>
      <c r="GS2" s="195"/>
      <c r="GT2" s="195"/>
      <c r="GU2" s="195"/>
      <c r="GV2" s="195"/>
      <c r="GW2" s="195"/>
      <c r="GX2" s="195"/>
      <c r="GY2" s="195"/>
      <c r="GZ2" s="195"/>
      <c r="HA2" s="195"/>
      <c r="HB2" s="195"/>
      <c r="HC2" s="195"/>
      <c r="HD2" s="195"/>
      <c r="HE2" s="195"/>
      <c r="HF2" s="195"/>
      <c r="HG2" s="195"/>
      <c r="HH2" s="195"/>
      <c r="HI2" s="195"/>
      <c r="HJ2" s="195"/>
      <c r="HK2" s="195"/>
      <c r="HL2" s="195"/>
      <c r="HM2" s="195"/>
      <c r="HN2" s="195"/>
      <c r="HO2" s="195"/>
      <c r="HP2" s="195"/>
      <c r="HQ2" s="195"/>
      <c r="HR2" s="195"/>
      <c r="HS2" s="195"/>
      <c r="HT2" s="195"/>
      <c r="HU2" s="195"/>
      <c r="HV2" s="195"/>
      <c r="HW2" s="195"/>
      <c r="HX2" s="195"/>
      <c r="HY2" s="195"/>
      <c r="HZ2" s="195"/>
      <c r="IA2" s="195"/>
      <c r="IB2" s="195"/>
      <c r="IC2" s="195"/>
      <c r="ID2" s="195"/>
      <c r="IE2" s="195"/>
      <c r="IF2" s="195"/>
      <c r="IG2" s="195"/>
      <c r="IH2" s="195"/>
      <c r="II2" s="195"/>
      <c r="IJ2" s="195"/>
      <c r="IK2" s="195"/>
      <c r="IL2" s="195"/>
      <c r="IM2" s="195"/>
      <c r="IN2" s="195"/>
      <c r="IO2" s="195"/>
      <c r="IP2" s="195"/>
      <c r="IQ2" s="195"/>
      <c r="IR2" s="195"/>
      <c r="IS2" s="195"/>
      <c r="IT2" s="195"/>
      <c r="IU2" s="195"/>
      <c r="IV2" s="195"/>
    </row>
    <row r="3" spans="1:256" customFormat="1" ht="33" customHeight="1">
      <c r="A3" s="200" t="s">
        <v>239</v>
      </c>
      <c r="B3" s="200" t="s">
        <v>1440</v>
      </c>
      <c r="C3" s="201" t="s">
        <v>1441</v>
      </c>
      <c r="D3" s="200" t="s">
        <v>242</v>
      </c>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c r="CN3" s="195"/>
      <c r="CO3" s="195"/>
      <c r="CP3" s="195"/>
      <c r="CQ3" s="195"/>
      <c r="CR3" s="195"/>
      <c r="CS3" s="195"/>
      <c r="CT3" s="195"/>
      <c r="CU3" s="195"/>
      <c r="CV3" s="195"/>
      <c r="CW3" s="195"/>
      <c r="CX3" s="195"/>
      <c r="CY3" s="195"/>
      <c r="CZ3" s="195"/>
      <c r="DA3" s="195"/>
      <c r="DB3" s="195"/>
      <c r="DC3" s="195"/>
      <c r="DD3" s="195"/>
      <c r="DE3" s="195"/>
      <c r="DF3" s="195"/>
      <c r="DG3" s="195"/>
      <c r="DH3" s="195"/>
      <c r="DI3" s="195"/>
      <c r="DJ3" s="195"/>
      <c r="DK3" s="195"/>
      <c r="DL3" s="195"/>
      <c r="DM3" s="195"/>
      <c r="DN3" s="195"/>
      <c r="DO3" s="195"/>
      <c r="DP3" s="195"/>
      <c r="DQ3" s="195"/>
      <c r="DR3" s="195"/>
      <c r="DS3" s="195"/>
      <c r="DT3" s="195"/>
      <c r="DU3" s="195"/>
      <c r="DV3" s="195"/>
      <c r="DW3" s="195"/>
      <c r="DX3" s="195"/>
      <c r="DY3" s="195"/>
      <c r="DZ3" s="195"/>
      <c r="EA3" s="195"/>
      <c r="EB3" s="195"/>
      <c r="EC3" s="195"/>
      <c r="ED3" s="195"/>
      <c r="EE3" s="195"/>
      <c r="EF3" s="195"/>
      <c r="EG3" s="195"/>
      <c r="EH3" s="195"/>
      <c r="EI3" s="195"/>
      <c r="EJ3" s="195"/>
      <c r="EK3" s="195"/>
      <c r="EL3" s="195"/>
      <c r="EM3" s="195"/>
      <c r="EN3" s="195"/>
      <c r="EO3" s="195"/>
      <c r="EP3" s="195"/>
      <c r="EQ3" s="195"/>
      <c r="ER3" s="195"/>
      <c r="ES3" s="195"/>
      <c r="ET3" s="195"/>
      <c r="EU3" s="195"/>
      <c r="EV3" s="195"/>
      <c r="EW3" s="195"/>
      <c r="EX3" s="195"/>
      <c r="EY3" s="195"/>
      <c r="EZ3" s="195"/>
      <c r="FA3" s="195"/>
      <c r="FB3" s="195"/>
      <c r="FC3" s="195"/>
      <c r="FD3" s="195"/>
      <c r="FE3" s="195"/>
      <c r="FF3" s="195"/>
      <c r="FG3" s="195"/>
      <c r="FH3" s="195"/>
      <c r="FI3" s="195"/>
      <c r="FJ3" s="195"/>
      <c r="FK3" s="195"/>
      <c r="FL3" s="195"/>
      <c r="FM3" s="195"/>
      <c r="FN3" s="195"/>
      <c r="FO3" s="195"/>
      <c r="FP3" s="195"/>
      <c r="FQ3" s="195"/>
      <c r="FR3" s="195"/>
      <c r="FS3" s="195"/>
      <c r="FT3" s="195"/>
      <c r="FU3" s="195"/>
      <c r="FV3" s="195"/>
      <c r="FW3" s="195"/>
      <c r="FX3" s="195"/>
      <c r="FY3" s="195"/>
      <c r="FZ3" s="195"/>
      <c r="GA3" s="195"/>
      <c r="GB3" s="195"/>
      <c r="GC3" s="195"/>
      <c r="GD3" s="195"/>
      <c r="GE3" s="195"/>
      <c r="GF3" s="195"/>
      <c r="GG3" s="195"/>
      <c r="GH3" s="195"/>
      <c r="GI3" s="195"/>
      <c r="GJ3" s="195"/>
      <c r="GK3" s="195"/>
      <c r="GL3" s="195"/>
      <c r="GM3" s="195"/>
      <c r="GN3" s="195"/>
      <c r="GO3" s="195"/>
      <c r="GP3" s="195"/>
      <c r="GQ3" s="195"/>
      <c r="GR3" s="195"/>
      <c r="GS3" s="195"/>
      <c r="GT3" s="195"/>
      <c r="GU3" s="195"/>
      <c r="GV3" s="195"/>
      <c r="GW3" s="195"/>
      <c r="GX3" s="195"/>
      <c r="GY3" s="195"/>
      <c r="GZ3" s="195"/>
      <c r="HA3" s="195"/>
      <c r="HB3" s="195"/>
      <c r="HC3" s="195"/>
      <c r="HD3" s="195"/>
      <c r="HE3" s="195"/>
      <c r="HF3" s="195"/>
      <c r="HG3" s="195"/>
      <c r="HH3" s="195"/>
      <c r="HI3" s="195"/>
      <c r="HJ3" s="195"/>
      <c r="HK3" s="195"/>
      <c r="HL3" s="195"/>
      <c r="HM3" s="195"/>
      <c r="HN3" s="195"/>
      <c r="HO3" s="195"/>
      <c r="HP3" s="195"/>
      <c r="HQ3" s="195"/>
      <c r="HR3" s="195"/>
      <c r="HS3" s="195"/>
      <c r="HT3" s="195"/>
      <c r="HU3" s="195"/>
      <c r="HV3" s="195"/>
      <c r="HW3" s="195"/>
      <c r="HX3" s="195"/>
      <c r="HY3" s="195"/>
      <c r="HZ3" s="195"/>
      <c r="IA3" s="195"/>
      <c r="IB3" s="195"/>
      <c r="IC3" s="195"/>
      <c r="ID3" s="195"/>
      <c r="IE3" s="195"/>
      <c r="IF3" s="195"/>
      <c r="IG3" s="195"/>
      <c r="IH3" s="195"/>
      <c r="II3" s="195"/>
      <c r="IJ3" s="195"/>
      <c r="IK3" s="195"/>
      <c r="IL3" s="195"/>
      <c r="IM3" s="195"/>
      <c r="IN3" s="195"/>
      <c r="IO3" s="195"/>
      <c r="IP3" s="195"/>
      <c r="IQ3" s="195"/>
      <c r="IR3" s="195"/>
      <c r="IS3" s="195"/>
      <c r="IT3" s="195"/>
      <c r="IU3" s="195"/>
      <c r="IV3" s="195"/>
    </row>
    <row r="4" spans="1:256" customFormat="1" ht="17.100000000000001" customHeight="1">
      <c r="A4" s="202" t="s">
        <v>293</v>
      </c>
      <c r="B4" s="200">
        <f>+B5</f>
        <v>9</v>
      </c>
      <c r="C4" s="201"/>
      <c r="D4" s="200"/>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c r="AQ4" s="195"/>
      <c r="AR4" s="195"/>
      <c r="AS4" s="195"/>
      <c r="AT4" s="195"/>
      <c r="AU4" s="195"/>
      <c r="AV4" s="19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c r="CG4" s="195"/>
      <c r="CH4" s="195"/>
      <c r="CI4" s="195"/>
      <c r="CJ4" s="195"/>
      <c r="CK4" s="195"/>
      <c r="CL4" s="195"/>
      <c r="CM4" s="195"/>
      <c r="CN4" s="195"/>
      <c r="CO4" s="195"/>
      <c r="CP4" s="195"/>
      <c r="CQ4" s="195"/>
      <c r="CR4" s="195"/>
      <c r="CS4" s="195"/>
      <c r="CT4" s="195"/>
      <c r="CU4" s="195"/>
      <c r="CV4" s="195"/>
      <c r="CW4" s="195"/>
      <c r="CX4" s="195"/>
      <c r="CY4" s="195"/>
      <c r="CZ4" s="195"/>
      <c r="DA4" s="195"/>
      <c r="DB4" s="195"/>
      <c r="DC4" s="195"/>
      <c r="DD4" s="195"/>
      <c r="DE4" s="195"/>
      <c r="DF4" s="195"/>
      <c r="DG4" s="195"/>
      <c r="DH4" s="195"/>
      <c r="DI4" s="195"/>
      <c r="DJ4" s="195"/>
      <c r="DK4" s="195"/>
      <c r="DL4" s="195"/>
      <c r="DM4" s="195"/>
      <c r="DN4" s="195"/>
      <c r="DO4" s="195"/>
      <c r="DP4" s="195"/>
      <c r="DQ4" s="195"/>
      <c r="DR4" s="195"/>
      <c r="DS4" s="195"/>
      <c r="DT4" s="195"/>
      <c r="DU4" s="195"/>
      <c r="DV4" s="195"/>
      <c r="DW4" s="195"/>
      <c r="DX4" s="195"/>
      <c r="DY4" s="195"/>
      <c r="DZ4" s="195"/>
      <c r="EA4" s="195"/>
      <c r="EB4" s="195"/>
      <c r="EC4" s="195"/>
      <c r="ED4" s="195"/>
      <c r="EE4" s="195"/>
      <c r="EF4" s="195"/>
      <c r="EG4" s="195"/>
      <c r="EH4" s="195"/>
      <c r="EI4" s="195"/>
      <c r="EJ4" s="195"/>
      <c r="EK4" s="195"/>
      <c r="EL4" s="195"/>
      <c r="EM4" s="195"/>
      <c r="EN4" s="195"/>
      <c r="EO4" s="195"/>
      <c r="EP4" s="195"/>
      <c r="EQ4" s="195"/>
      <c r="ER4" s="195"/>
      <c r="ES4" s="195"/>
      <c r="ET4" s="195"/>
      <c r="EU4" s="195"/>
      <c r="EV4" s="195"/>
      <c r="EW4" s="195"/>
      <c r="EX4" s="195"/>
      <c r="EY4" s="195"/>
      <c r="EZ4" s="195"/>
      <c r="FA4" s="195"/>
      <c r="FB4" s="195"/>
      <c r="FC4" s="195"/>
      <c r="FD4" s="195"/>
      <c r="FE4" s="195"/>
      <c r="FF4" s="195"/>
      <c r="FG4" s="195"/>
      <c r="FH4" s="195"/>
      <c r="FI4" s="195"/>
      <c r="FJ4" s="195"/>
      <c r="FK4" s="195"/>
      <c r="FL4" s="195"/>
      <c r="FM4" s="195"/>
      <c r="FN4" s="195"/>
      <c r="FO4" s="195"/>
      <c r="FP4" s="195"/>
      <c r="FQ4" s="195"/>
      <c r="FR4" s="195"/>
      <c r="FS4" s="195"/>
      <c r="FT4" s="195"/>
      <c r="FU4" s="195"/>
      <c r="FV4" s="195"/>
      <c r="FW4" s="195"/>
      <c r="FX4" s="195"/>
      <c r="FY4" s="195"/>
      <c r="FZ4" s="195"/>
      <c r="GA4" s="195"/>
      <c r="GB4" s="195"/>
      <c r="GC4" s="195"/>
      <c r="GD4" s="195"/>
      <c r="GE4" s="195"/>
      <c r="GF4" s="195"/>
      <c r="GG4" s="195"/>
      <c r="GH4" s="195"/>
      <c r="GI4" s="195"/>
      <c r="GJ4" s="195"/>
      <c r="GK4" s="195"/>
      <c r="GL4" s="195"/>
      <c r="GM4" s="195"/>
      <c r="GN4" s="195"/>
      <c r="GO4" s="195"/>
      <c r="GP4" s="195"/>
      <c r="GQ4" s="195"/>
      <c r="GR4" s="195"/>
      <c r="GS4" s="195"/>
      <c r="GT4" s="195"/>
      <c r="GU4" s="195"/>
      <c r="GV4" s="195"/>
      <c r="GW4" s="195"/>
      <c r="GX4" s="195"/>
      <c r="GY4" s="195"/>
      <c r="GZ4" s="195"/>
      <c r="HA4" s="195"/>
      <c r="HB4" s="195"/>
      <c r="HC4" s="195"/>
      <c r="HD4" s="195"/>
      <c r="HE4" s="195"/>
      <c r="HF4" s="195"/>
      <c r="HG4" s="195"/>
      <c r="HH4" s="195"/>
      <c r="HI4" s="195"/>
      <c r="HJ4" s="195"/>
      <c r="HK4" s="195"/>
      <c r="HL4" s="195"/>
      <c r="HM4" s="195"/>
      <c r="HN4" s="195"/>
      <c r="HO4" s="195"/>
      <c r="HP4" s="195"/>
      <c r="HQ4" s="195"/>
      <c r="HR4" s="195"/>
      <c r="HS4" s="195"/>
      <c r="HT4" s="195"/>
      <c r="HU4" s="195"/>
      <c r="HV4" s="195"/>
      <c r="HW4" s="195"/>
      <c r="HX4" s="195"/>
      <c r="HY4" s="195"/>
      <c r="HZ4" s="195"/>
      <c r="IA4" s="195"/>
      <c r="IB4" s="195"/>
      <c r="IC4" s="195"/>
      <c r="ID4" s="195"/>
      <c r="IE4" s="195"/>
      <c r="IF4" s="195"/>
      <c r="IG4" s="195"/>
      <c r="IH4" s="195"/>
      <c r="II4" s="195"/>
      <c r="IJ4" s="195"/>
      <c r="IK4" s="195"/>
      <c r="IL4" s="195"/>
      <c r="IM4" s="195"/>
      <c r="IN4" s="195"/>
      <c r="IO4" s="195"/>
      <c r="IP4" s="195"/>
      <c r="IQ4" s="195"/>
      <c r="IR4" s="195"/>
      <c r="IS4" s="195"/>
      <c r="IT4" s="195"/>
      <c r="IU4" s="195"/>
      <c r="IV4" s="195"/>
    </row>
    <row r="5" spans="1:256" customFormat="1" ht="17.100000000000001" customHeight="1">
      <c r="A5" s="203" t="s">
        <v>1477</v>
      </c>
      <c r="B5" s="200">
        <f>+B6</f>
        <v>9</v>
      </c>
      <c r="C5" s="201"/>
      <c r="D5" s="200"/>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5"/>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5"/>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5"/>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5"/>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5"/>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5"/>
      <c r="IM5" s="195"/>
      <c r="IN5" s="195"/>
      <c r="IO5" s="195"/>
      <c r="IP5" s="195"/>
      <c r="IQ5" s="195"/>
      <c r="IR5" s="195"/>
      <c r="IS5" s="195"/>
      <c r="IT5" s="195"/>
      <c r="IU5" s="195"/>
      <c r="IV5" s="195"/>
    </row>
    <row r="6" spans="1:256" customFormat="1" ht="17.100000000000001" customHeight="1">
      <c r="A6" s="203" t="s">
        <v>1478</v>
      </c>
      <c r="B6" s="200">
        <v>9</v>
      </c>
      <c r="C6" s="201"/>
      <c r="D6" s="200"/>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5"/>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5"/>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5"/>
      <c r="EZ6" s="195"/>
      <c r="FA6" s="195"/>
      <c r="FB6" s="195"/>
      <c r="FC6" s="195"/>
      <c r="FD6" s="195"/>
      <c r="FE6" s="195"/>
      <c r="FF6" s="195"/>
      <c r="FG6" s="195"/>
      <c r="FH6" s="195"/>
      <c r="FI6" s="195"/>
      <c r="FJ6" s="195"/>
      <c r="FK6" s="195"/>
      <c r="FL6" s="195"/>
      <c r="FM6" s="195"/>
      <c r="FN6" s="195"/>
      <c r="FO6" s="195"/>
      <c r="FP6" s="195"/>
      <c r="FQ6" s="195"/>
      <c r="FR6" s="195"/>
      <c r="FS6" s="195"/>
      <c r="FT6" s="195"/>
      <c r="FU6" s="195"/>
      <c r="FV6" s="195"/>
      <c r="FW6" s="195"/>
      <c r="FX6" s="195"/>
      <c r="FY6" s="195"/>
      <c r="FZ6" s="195"/>
      <c r="GA6" s="195"/>
      <c r="GB6" s="195"/>
      <c r="GC6" s="195"/>
      <c r="GD6" s="195"/>
      <c r="GE6" s="195"/>
      <c r="GF6" s="195"/>
      <c r="GG6" s="195"/>
      <c r="GH6" s="195"/>
      <c r="GI6" s="195"/>
      <c r="GJ6" s="195"/>
      <c r="GK6" s="195"/>
      <c r="GL6" s="195"/>
      <c r="GM6" s="195"/>
      <c r="GN6" s="195"/>
      <c r="GO6" s="195"/>
      <c r="GP6" s="195"/>
      <c r="GQ6" s="195"/>
      <c r="GR6" s="195"/>
      <c r="GS6" s="195"/>
      <c r="GT6" s="195"/>
      <c r="GU6" s="195"/>
      <c r="GV6" s="195"/>
      <c r="GW6" s="195"/>
      <c r="GX6" s="195"/>
      <c r="GY6" s="195"/>
      <c r="GZ6" s="195"/>
      <c r="HA6" s="195"/>
      <c r="HB6" s="195"/>
      <c r="HC6" s="195"/>
      <c r="HD6" s="195"/>
      <c r="HE6" s="195"/>
      <c r="HF6" s="195"/>
      <c r="HG6" s="195"/>
      <c r="HH6" s="195"/>
      <c r="HI6" s="195"/>
      <c r="HJ6" s="195"/>
      <c r="HK6" s="195"/>
      <c r="HL6" s="195"/>
      <c r="HM6" s="195"/>
      <c r="HN6" s="195"/>
      <c r="HO6" s="195"/>
      <c r="HP6" s="195"/>
      <c r="HQ6" s="195"/>
      <c r="HR6" s="195"/>
      <c r="HS6" s="195"/>
      <c r="HT6" s="195"/>
      <c r="HU6" s="195"/>
      <c r="HV6" s="195"/>
      <c r="HW6" s="195"/>
      <c r="HX6" s="195"/>
      <c r="HY6" s="195"/>
      <c r="HZ6" s="195"/>
      <c r="IA6" s="195"/>
      <c r="IB6" s="195"/>
      <c r="IC6" s="195"/>
      <c r="ID6" s="195"/>
      <c r="IE6" s="195"/>
      <c r="IF6" s="195"/>
      <c r="IG6" s="195"/>
      <c r="IH6" s="195"/>
      <c r="II6" s="195"/>
      <c r="IJ6" s="195"/>
      <c r="IK6" s="195"/>
      <c r="IL6" s="195"/>
      <c r="IM6" s="195"/>
      <c r="IN6" s="195"/>
      <c r="IO6" s="195"/>
      <c r="IP6" s="195"/>
      <c r="IQ6" s="195"/>
      <c r="IR6" s="195"/>
      <c r="IS6" s="195"/>
      <c r="IT6" s="195"/>
      <c r="IU6" s="195"/>
      <c r="IV6" s="195"/>
    </row>
    <row r="7" spans="1:256" customFormat="1" ht="17.100000000000001" customHeight="1">
      <c r="A7" s="202" t="s">
        <v>153</v>
      </c>
      <c r="B7" s="200">
        <f>+B8</f>
        <v>105</v>
      </c>
      <c r="C7" s="201"/>
      <c r="D7" s="200"/>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5"/>
      <c r="CG7" s="195"/>
      <c r="CH7" s="195"/>
      <c r="CI7" s="195"/>
      <c r="CJ7" s="195"/>
      <c r="CK7" s="195"/>
      <c r="CL7" s="195"/>
      <c r="CM7" s="195"/>
      <c r="CN7" s="195"/>
      <c r="CO7" s="195"/>
      <c r="CP7" s="195"/>
      <c r="CQ7" s="195"/>
      <c r="CR7" s="195"/>
      <c r="CS7" s="195"/>
      <c r="CT7" s="195"/>
      <c r="CU7" s="195"/>
      <c r="CV7" s="195"/>
      <c r="CW7" s="195"/>
      <c r="CX7" s="195"/>
      <c r="CY7" s="195"/>
      <c r="CZ7" s="195"/>
      <c r="DA7" s="195"/>
      <c r="DB7" s="195"/>
      <c r="DC7" s="195"/>
      <c r="DD7" s="195"/>
      <c r="DE7" s="195"/>
      <c r="DF7" s="195"/>
      <c r="DG7" s="195"/>
      <c r="DH7" s="195"/>
      <c r="DI7" s="195"/>
      <c r="DJ7" s="195"/>
      <c r="DK7" s="195"/>
      <c r="DL7" s="195"/>
      <c r="DM7" s="195"/>
      <c r="DN7" s="195"/>
      <c r="DO7" s="195"/>
      <c r="DP7" s="195"/>
      <c r="DQ7" s="195"/>
      <c r="DR7" s="195"/>
      <c r="DS7" s="195"/>
      <c r="DT7" s="195"/>
      <c r="DU7" s="195"/>
      <c r="DV7" s="195"/>
      <c r="DW7" s="195"/>
      <c r="DX7" s="195"/>
      <c r="DY7" s="195"/>
      <c r="DZ7" s="195"/>
      <c r="EA7" s="195"/>
      <c r="EB7" s="195"/>
      <c r="EC7" s="195"/>
      <c r="ED7" s="195"/>
      <c r="EE7" s="195"/>
      <c r="EF7" s="195"/>
      <c r="EG7" s="195"/>
      <c r="EH7" s="195"/>
      <c r="EI7" s="195"/>
      <c r="EJ7" s="195"/>
      <c r="EK7" s="195"/>
      <c r="EL7" s="195"/>
      <c r="EM7" s="195"/>
      <c r="EN7" s="195"/>
      <c r="EO7" s="195"/>
      <c r="EP7" s="195"/>
      <c r="EQ7" s="195"/>
      <c r="ER7" s="195"/>
      <c r="ES7" s="195"/>
      <c r="ET7" s="195"/>
      <c r="EU7" s="195"/>
      <c r="EV7" s="195"/>
      <c r="EW7" s="195"/>
      <c r="EX7" s="195"/>
      <c r="EY7" s="195"/>
      <c r="EZ7" s="195"/>
      <c r="FA7" s="195"/>
      <c r="FB7" s="195"/>
      <c r="FC7" s="195"/>
      <c r="FD7" s="195"/>
      <c r="FE7" s="195"/>
      <c r="FF7" s="195"/>
      <c r="FG7" s="195"/>
      <c r="FH7" s="195"/>
      <c r="FI7" s="195"/>
      <c r="FJ7" s="195"/>
      <c r="FK7" s="195"/>
      <c r="FL7" s="195"/>
      <c r="FM7" s="195"/>
      <c r="FN7" s="195"/>
      <c r="FO7" s="195"/>
      <c r="FP7" s="195"/>
      <c r="FQ7" s="195"/>
      <c r="FR7" s="195"/>
      <c r="FS7" s="195"/>
      <c r="FT7" s="195"/>
      <c r="FU7" s="195"/>
      <c r="FV7" s="195"/>
      <c r="FW7" s="195"/>
      <c r="FX7" s="195"/>
      <c r="FY7" s="195"/>
      <c r="FZ7" s="195"/>
      <c r="GA7" s="195"/>
      <c r="GB7" s="195"/>
      <c r="GC7" s="195"/>
      <c r="GD7" s="195"/>
      <c r="GE7" s="195"/>
      <c r="GF7" s="195"/>
      <c r="GG7" s="195"/>
      <c r="GH7" s="195"/>
      <c r="GI7" s="195"/>
      <c r="GJ7" s="195"/>
      <c r="GK7" s="195"/>
      <c r="GL7" s="195"/>
      <c r="GM7" s="195"/>
      <c r="GN7" s="195"/>
      <c r="GO7" s="195"/>
      <c r="GP7" s="195"/>
      <c r="GQ7" s="195"/>
      <c r="GR7" s="195"/>
      <c r="GS7" s="195"/>
      <c r="GT7" s="195"/>
      <c r="GU7" s="195"/>
      <c r="GV7" s="195"/>
      <c r="GW7" s="195"/>
      <c r="GX7" s="195"/>
      <c r="GY7" s="195"/>
      <c r="GZ7" s="195"/>
      <c r="HA7" s="195"/>
      <c r="HB7" s="195"/>
      <c r="HC7" s="195"/>
      <c r="HD7" s="195"/>
      <c r="HE7" s="195"/>
      <c r="HF7" s="195"/>
      <c r="HG7" s="195"/>
      <c r="HH7" s="195"/>
      <c r="HI7" s="195"/>
      <c r="HJ7" s="195"/>
      <c r="HK7" s="195"/>
      <c r="HL7" s="195"/>
      <c r="HM7" s="195"/>
      <c r="HN7" s="195"/>
      <c r="HO7" s="195"/>
      <c r="HP7" s="195"/>
      <c r="HQ7" s="195"/>
      <c r="HR7" s="195"/>
      <c r="HS7" s="195"/>
      <c r="HT7" s="195"/>
      <c r="HU7" s="195"/>
      <c r="HV7" s="195"/>
      <c r="HW7" s="195"/>
      <c r="HX7" s="195"/>
      <c r="HY7" s="195"/>
      <c r="HZ7" s="195"/>
      <c r="IA7" s="195"/>
      <c r="IB7" s="195"/>
      <c r="IC7" s="195"/>
      <c r="ID7" s="195"/>
      <c r="IE7" s="195"/>
      <c r="IF7" s="195"/>
      <c r="IG7" s="195"/>
      <c r="IH7" s="195"/>
      <c r="II7" s="195"/>
      <c r="IJ7" s="195"/>
      <c r="IK7" s="195"/>
      <c r="IL7" s="195"/>
      <c r="IM7" s="195"/>
      <c r="IN7" s="195"/>
      <c r="IO7" s="195"/>
      <c r="IP7" s="195"/>
      <c r="IQ7" s="195"/>
      <c r="IR7" s="195"/>
      <c r="IS7" s="195"/>
      <c r="IT7" s="195"/>
      <c r="IU7" s="195"/>
      <c r="IV7" s="195"/>
    </row>
    <row r="8" spans="1:256" customFormat="1" ht="17.100000000000001" customHeight="1">
      <c r="A8" s="203" t="s">
        <v>1445</v>
      </c>
      <c r="B8" s="200">
        <f>+B9+B10</f>
        <v>105</v>
      </c>
      <c r="C8" s="201"/>
      <c r="D8" s="200"/>
      <c r="E8" s="195"/>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c r="BM8" s="195"/>
      <c r="BN8" s="195"/>
      <c r="BO8" s="195"/>
      <c r="BP8" s="195"/>
      <c r="BQ8" s="195"/>
      <c r="BR8" s="195"/>
      <c r="BS8" s="195"/>
      <c r="BT8" s="195"/>
      <c r="BU8" s="195"/>
      <c r="BV8" s="195"/>
      <c r="BW8" s="195"/>
      <c r="BX8" s="195"/>
      <c r="BY8" s="195"/>
      <c r="BZ8" s="195"/>
      <c r="CA8" s="195"/>
      <c r="CB8" s="195"/>
      <c r="CC8" s="195"/>
      <c r="CD8" s="195"/>
      <c r="CE8" s="195"/>
      <c r="CF8" s="195"/>
      <c r="CG8" s="195"/>
      <c r="CH8" s="195"/>
      <c r="CI8" s="195"/>
      <c r="CJ8" s="195"/>
      <c r="CK8" s="195"/>
      <c r="CL8" s="195"/>
      <c r="CM8" s="195"/>
      <c r="CN8" s="195"/>
      <c r="CO8" s="195"/>
      <c r="CP8" s="195"/>
      <c r="CQ8" s="195"/>
      <c r="CR8" s="195"/>
      <c r="CS8" s="195"/>
      <c r="CT8" s="195"/>
      <c r="CU8" s="195"/>
      <c r="CV8" s="195"/>
      <c r="CW8" s="195"/>
      <c r="CX8" s="195"/>
      <c r="CY8" s="195"/>
      <c r="CZ8" s="195"/>
      <c r="DA8" s="195"/>
      <c r="DB8" s="195"/>
      <c r="DC8" s="195"/>
      <c r="DD8" s="195"/>
      <c r="DE8" s="195"/>
      <c r="DF8" s="195"/>
      <c r="DG8" s="195"/>
      <c r="DH8" s="195"/>
      <c r="DI8" s="195"/>
      <c r="DJ8" s="195"/>
      <c r="DK8" s="195"/>
      <c r="DL8" s="195"/>
      <c r="DM8" s="195"/>
      <c r="DN8" s="195"/>
      <c r="DO8" s="195"/>
      <c r="DP8" s="195"/>
      <c r="DQ8" s="195"/>
      <c r="DR8" s="195"/>
      <c r="DS8" s="195"/>
      <c r="DT8" s="195"/>
      <c r="DU8" s="195"/>
      <c r="DV8" s="195"/>
      <c r="DW8" s="195"/>
      <c r="DX8" s="195"/>
      <c r="DY8" s="195"/>
      <c r="DZ8" s="195"/>
      <c r="EA8" s="195"/>
      <c r="EB8" s="195"/>
      <c r="EC8" s="195"/>
      <c r="ED8" s="195"/>
      <c r="EE8" s="195"/>
      <c r="EF8" s="195"/>
      <c r="EG8" s="195"/>
      <c r="EH8" s="195"/>
      <c r="EI8" s="195"/>
      <c r="EJ8" s="195"/>
      <c r="EK8" s="195"/>
      <c r="EL8" s="195"/>
      <c r="EM8" s="195"/>
      <c r="EN8" s="195"/>
      <c r="EO8" s="195"/>
      <c r="EP8" s="195"/>
      <c r="EQ8" s="195"/>
      <c r="ER8" s="195"/>
      <c r="ES8" s="195"/>
      <c r="ET8" s="195"/>
      <c r="EU8" s="195"/>
      <c r="EV8" s="195"/>
      <c r="EW8" s="195"/>
      <c r="EX8" s="195"/>
      <c r="EY8" s="195"/>
      <c r="EZ8" s="195"/>
      <c r="FA8" s="195"/>
      <c r="FB8" s="195"/>
      <c r="FC8" s="195"/>
      <c r="FD8" s="195"/>
      <c r="FE8" s="195"/>
      <c r="FF8" s="195"/>
      <c r="FG8" s="195"/>
      <c r="FH8" s="195"/>
      <c r="FI8" s="195"/>
      <c r="FJ8" s="195"/>
      <c r="FK8" s="195"/>
      <c r="FL8" s="195"/>
      <c r="FM8" s="195"/>
      <c r="FN8" s="195"/>
      <c r="FO8" s="195"/>
      <c r="FP8" s="195"/>
      <c r="FQ8" s="195"/>
      <c r="FR8" s="195"/>
      <c r="FS8" s="195"/>
      <c r="FT8" s="195"/>
      <c r="FU8" s="195"/>
      <c r="FV8" s="195"/>
      <c r="FW8" s="195"/>
      <c r="FX8" s="195"/>
      <c r="FY8" s="195"/>
      <c r="FZ8" s="195"/>
      <c r="GA8" s="195"/>
      <c r="GB8" s="195"/>
      <c r="GC8" s="195"/>
      <c r="GD8" s="195"/>
      <c r="GE8" s="195"/>
      <c r="GF8" s="195"/>
      <c r="GG8" s="195"/>
      <c r="GH8" s="195"/>
      <c r="GI8" s="195"/>
      <c r="GJ8" s="195"/>
      <c r="GK8" s="195"/>
      <c r="GL8" s="195"/>
      <c r="GM8" s="195"/>
      <c r="GN8" s="195"/>
      <c r="GO8" s="195"/>
      <c r="GP8" s="195"/>
      <c r="GQ8" s="195"/>
      <c r="GR8" s="195"/>
      <c r="GS8" s="195"/>
      <c r="GT8" s="195"/>
      <c r="GU8" s="195"/>
      <c r="GV8" s="195"/>
      <c r="GW8" s="195"/>
      <c r="GX8" s="195"/>
      <c r="GY8" s="195"/>
      <c r="GZ8" s="195"/>
      <c r="HA8" s="195"/>
      <c r="HB8" s="195"/>
      <c r="HC8" s="195"/>
      <c r="HD8" s="195"/>
      <c r="HE8" s="195"/>
      <c r="HF8" s="195"/>
      <c r="HG8" s="195"/>
      <c r="HH8" s="195"/>
      <c r="HI8" s="195"/>
      <c r="HJ8" s="195"/>
      <c r="HK8" s="195"/>
      <c r="HL8" s="195"/>
      <c r="HM8" s="195"/>
      <c r="HN8" s="195"/>
      <c r="HO8" s="195"/>
      <c r="HP8" s="195"/>
      <c r="HQ8" s="195"/>
      <c r="HR8" s="195"/>
      <c r="HS8" s="195"/>
      <c r="HT8" s="195"/>
      <c r="HU8" s="195"/>
      <c r="HV8" s="195"/>
      <c r="HW8" s="195"/>
      <c r="HX8" s="195"/>
      <c r="HY8" s="195"/>
      <c r="HZ8" s="195"/>
      <c r="IA8" s="195"/>
      <c r="IB8" s="195"/>
      <c r="IC8" s="195"/>
      <c r="ID8" s="195"/>
      <c r="IE8" s="195"/>
      <c r="IF8" s="195"/>
      <c r="IG8" s="195"/>
      <c r="IH8" s="195"/>
      <c r="II8" s="195"/>
      <c r="IJ8" s="195"/>
      <c r="IK8" s="195"/>
      <c r="IL8" s="195"/>
      <c r="IM8" s="195"/>
      <c r="IN8" s="195"/>
      <c r="IO8" s="195"/>
      <c r="IP8" s="195"/>
      <c r="IQ8" s="195"/>
      <c r="IR8" s="195"/>
      <c r="IS8" s="195"/>
      <c r="IT8" s="195"/>
      <c r="IU8" s="195"/>
      <c r="IV8" s="195"/>
    </row>
    <row r="9" spans="1:256" customFormat="1" ht="17.100000000000001" customHeight="1">
      <c r="A9" s="203" t="s">
        <v>1479</v>
      </c>
      <c r="B9" s="200"/>
      <c r="C9" s="201"/>
      <c r="D9" s="200"/>
      <c r="E9" s="195"/>
      <c r="F9" s="195"/>
      <c r="G9" s="195"/>
      <c r="H9" s="195"/>
      <c r="I9" s="195"/>
      <c r="J9" s="195"/>
      <c r="K9" s="195"/>
      <c r="L9" s="195"/>
      <c r="M9" s="195"/>
      <c r="N9" s="195"/>
      <c r="O9" s="195"/>
      <c r="P9" s="195"/>
      <c r="Q9" s="195"/>
      <c r="R9" s="195"/>
      <c r="S9" s="195"/>
      <c r="T9" s="195"/>
      <c r="U9" s="195"/>
      <c r="V9" s="195"/>
      <c r="W9" s="195"/>
      <c r="X9" s="195"/>
      <c r="Y9" s="195"/>
      <c r="Z9" s="195"/>
      <c r="AA9" s="195"/>
      <c r="AB9" s="195"/>
      <c r="AC9" s="195"/>
      <c r="AD9" s="195"/>
      <c r="AE9" s="195"/>
      <c r="AF9" s="195"/>
      <c r="AG9" s="195"/>
      <c r="AH9" s="195"/>
      <c r="AI9" s="195"/>
      <c r="AJ9" s="195"/>
      <c r="AK9" s="195"/>
      <c r="AL9" s="195"/>
      <c r="AM9" s="195"/>
      <c r="AN9" s="195"/>
      <c r="AO9" s="195"/>
      <c r="AP9" s="195"/>
      <c r="AQ9" s="195"/>
      <c r="AR9" s="195"/>
      <c r="AS9" s="195"/>
      <c r="AT9" s="195"/>
      <c r="AU9" s="195"/>
      <c r="AV9" s="195"/>
      <c r="AW9" s="195"/>
      <c r="AX9" s="195"/>
      <c r="AY9" s="195"/>
      <c r="AZ9" s="195"/>
      <c r="BA9" s="195"/>
      <c r="BB9" s="195"/>
      <c r="BC9" s="195"/>
      <c r="BD9" s="195"/>
      <c r="BE9" s="195"/>
      <c r="BF9" s="195"/>
      <c r="BG9" s="195"/>
      <c r="BH9" s="195"/>
      <c r="BI9" s="195"/>
      <c r="BJ9" s="195"/>
      <c r="BK9" s="195"/>
      <c r="BL9" s="195"/>
      <c r="BM9" s="195"/>
      <c r="BN9" s="195"/>
      <c r="BO9" s="195"/>
      <c r="BP9" s="195"/>
      <c r="BQ9" s="195"/>
      <c r="BR9" s="195"/>
      <c r="BS9" s="195"/>
      <c r="BT9" s="195"/>
      <c r="BU9" s="195"/>
      <c r="BV9" s="195"/>
      <c r="BW9" s="195"/>
      <c r="BX9" s="195"/>
      <c r="BY9" s="195"/>
      <c r="BZ9" s="195"/>
      <c r="CA9" s="195"/>
      <c r="CB9" s="195"/>
      <c r="CC9" s="195"/>
      <c r="CD9" s="195"/>
      <c r="CE9" s="195"/>
      <c r="CF9" s="195"/>
      <c r="CG9" s="195"/>
      <c r="CH9" s="195"/>
      <c r="CI9" s="195"/>
      <c r="CJ9" s="195"/>
      <c r="CK9" s="195"/>
      <c r="CL9" s="195"/>
      <c r="CM9" s="195"/>
      <c r="CN9" s="195"/>
      <c r="CO9" s="195"/>
      <c r="CP9" s="195"/>
      <c r="CQ9" s="195"/>
      <c r="CR9" s="195"/>
      <c r="CS9" s="195"/>
      <c r="CT9" s="195"/>
      <c r="CU9" s="195"/>
      <c r="CV9" s="195"/>
      <c r="CW9" s="195"/>
      <c r="CX9" s="195"/>
      <c r="CY9" s="195"/>
      <c r="CZ9" s="195"/>
      <c r="DA9" s="195"/>
      <c r="DB9" s="195"/>
      <c r="DC9" s="195"/>
      <c r="DD9" s="195"/>
      <c r="DE9" s="195"/>
      <c r="DF9" s="195"/>
      <c r="DG9" s="195"/>
      <c r="DH9" s="195"/>
      <c r="DI9" s="195"/>
      <c r="DJ9" s="195"/>
      <c r="DK9" s="195"/>
      <c r="DL9" s="195"/>
      <c r="DM9" s="195"/>
      <c r="DN9" s="195"/>
      <c r="DO9" s="195"/>
      <c r="DP9" s="195"/>
      <c r="DQ9" s="195"/>
      <c r="DR9" s="195"/>
      <c r="DS9" s="195"/>
      <c r="DT9" s="195"/>
      <c r="DU9" s="195"/>
      <c r="DV9" s="195"/>
      <c r="DW9" s="195"/>
      <c r="DX9" s="195"/>
      <c r="DY9" s="195"/>
      <c r="DZ9" s="195"/>
      <c r="EA9" s="195"/>
      <c r="EB9" s="195"/>
      <c r="EC9" s="195"/>
      <c r="ED9" s="195"/>
      <c r="EE9" s="195"/>
      <c r="EF9" s="195"/>
      <c r="EG9" s="195"/>
      <c r="EH9" s="195"/>
      <c r="EI9" s="195"/>
      <c r="EJ9" s="195"/>
      <c r="EK9" s="195"/>
      <c r="EL9" s="195"/>
      <c r="EM9" s="195"/>
      <c r="EN9" s="195"/>
      <c r="EO9" s="195"/>
      <c r="EP9" s="195"/>
      <c r="EQ9" s="195"/>
      <c r="ER9" s="195"/>
      <c r="ES9" s="195"/>
      <c r="ET9" s="195"/>
      <c r="EU9" s="195"/>
      <c r="EV9" s="195"/>
      <c r="EW9" s="195"/>
      <c r="EX9" s="195"/>
      <c r="EY9" s="195"/>
      <c r="EZ9" s="195"/>
      <c r="FA9" s="195"/>
      <c r="FB9" s="195"/>
      <c r="FC9" s="195"/>
      <c r="FD9" s="195"/>
      <c r="FE9" s="195"/>
      <c r="FF9" s="195"/>
      <c r="FG9" s="195"/>
      <c r="FH9" s="195"/>
      <c r="FI9" s="195"/>
      <c r="FJ9" s="195"/>
      <c r="FK9" s="195"/>
      <c r="FL9" s="195"/>
      <c r="FM9" s="195"/>
      <c r="FN9" s="195"/>
      <c r="FO9" s="195"/>
      <c r="FP9" s="195"/>
      <c r="FQ9" s="195"/>
      <c r="FR9" s="195"/>
      <c r="FS9" s="195"/>
      <c r="FT9" s="195"/>
      <c r="FU9" s="195"/>
      <c r="FV9" s="195"/>
      <c r="FW9" s="195"/>
      <c r="FX9" s="195"/>
      <c r="FY9" s="195"/>
      <c r="FZ9" s="195"/>
      <c r="GA9" s="195"/>
      <c r="GB9" s="195"/>
      <c r="GC9" s="195"/>
      <c r="GD9" s="195"/>
      <c r="GE9" s="195"/>
      <c r="GF9" s="195"/>
      <c r="GG9" s="195"/>
      <c r="GH9" s="195"/>
      <c r="GI9" s="195"/>
      <c r="GJ9" s="195"/>
      <c r="GK9" s="195"/>
      <c r="GL9" s="195"/>
      <c r="GM9" s="195"/>
      <c r="GN9" s="195"/>
      <c r="GO9" s="195"/>
      <c r="GP9" s="195"/>
      <c r="GQ9" s="195"/>
      <c r="GR9" s="195"/>
      <c r="GS9" s="195"/>
      <c r="GT9" s="195"/>
      <c r="GU9" s="195"/>
      <c r="GV9" s="195"/>
      <c r="GW9" s="195"/>
      <c r="GX9" s="195"/>
      <c r="GY9" s="195"/>
      <c r="GZ9" s="195"/>
      <c r="HA9" s="195"/>
      <c r="HB9" s="195"/>
      <c r="HC9" s="195"/>
      <c r="HD9" s="195"/>
      <c r="HE9" s="195"/>
      <c r="HF9" s="195"/>
      <c r="HG9" s="195"/>
      <c r="HH9" s="195"/>
      <c r="HI9" s="195"/>
      <c r="HJ9" s="195"/>
      <c r="HK9" s="195"/>
      <c r="HL9" s="195"/>
      <c r="HM9" s="195"/>
      <c r="HN9" s="195"/>
      <c r="HO9" s="195"/>
      <c r="HP9" s="195"/>
      <c r="HQ9" s="195"/>
      <c r="HR9" s="195"/>
      <c r="HS9" s="195"/>
      <c r="HT9" s="195"/>
      <c r="HU9" s="195"/>
      <c r="HV9" s="195"/>
      <c r="HW9" s="195"/>
      <c r="HX9" s="195"/>
      <c r="HY9" s="195"/>
      <c r="HZ9" s="195"/>
      <c r="IA9" s="195"/>
      <c r="IB9" s="195"/>
      <c r="IC9" s="195"/>
      <c r="ID9" s="195"/>
      <c r="IE9" s="195"/>
      <c r="IF9" s="195"/>
      <c r="IG9" s="195"/>
      <c r="IH9" s="195"/>
      <c r="II9" s="195"/>
      <c r="IJ9" s="195"/>
      <c r="IK9" s="195"/>
      <c r="IL9" s="195"/>
      <c r="IM9" s="195"/>
      <c r="IN9" s="195"/>
      <c r="IO9" s="195"/>
      <c r="IP9" s="195"/>
      <c r="IQ9" s="195"/>
      <c r="IR9" s="195"/>
      <c r="IS9" s="195"/>
      <c r="IT9" s="195"/>
      <c r="IU9" s="195"/>
      <c r="IV9" s="195"/>
    </row>
    <row r="10" spans="1:256" customFormat="1" ht="17.100000000000001" customHeight="1">
      <c r="A10" s="203" t="s">
        <v>1480</v>
      </c>
      <c r="B10" s="200">
        <v>105</v>
      </c>
      <c r="C10" s="201"/>
      <c r="D10" s="200"/>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c r="BT10" s="195"/>
      <c r="BU10" s="195"/>
      <c r="BV10" s="195"/>
      <c r="BW10" s="195"/>
      <c r="BX10" s="195"/>
      <c r="BY10" s="195"/>
      <c r="BZ10" s="195"/>
      <c r="CA10" s="195"/>
      <c r="CB10" s="195"/>
      <c r="CC10" s="195"/>
      <c r="CD10" s="195"/>
      <c r="CE10" s="195"/>
      <c r="CF10" s="195"/>
      <c r="CG10" s="195"/>
      <c r="CH10" s="195"/>
      <c r="CI10" s="195"/>
      <c r="CJ10" s="195"/>
      <c r="CK10" s="195"/>
      <c r="CL10" s="195"/>
      <c r="CM10" s="195"/>
      <c r="CN10" s="195"/>
      <c r="CO10" s="195"/>
      <c r="CP10" s="195"/>
      <c r="CQ10" s="195"/>
      <c r="CR10" s="195"/>
      <c r="CS10" s="195"/>
      <c r="CT10" s="195"/>
      <c r="CU10" s="195"/>
      <c r="CV10" s="195"/>
      <c r="CW10" s="195"/>
      <c r="CX10" s="195"/>
      <c r="CY10" s="195"/>
      <c r="CZ10" s="195"/>
      <c r="DA10" s="195"/>
      <c r="DB10" s="195"/>
      <c r="DC10" s="195"/>
      <c r="DD10" s="195"/>
      <c r="DE10" s="195"/>
      <c r="DF10" s="195"/>
      <c r="DG10" s="195"/>
      <c r="DH10" s="195"/>
      <c r="DI10" s="195"/>
      <c r="DJ10" s="195"/>
      <c r="DK10" s="195"/>
      <c r="DL10" s="195"/>
      <c r="DM10" s="195"/>
      <c r="DN10" s="195"/>
      <c r="DO10" s="195"/>
      <c r="DP10" s="195"/>
      <c r="DQ10" s="195"/>
      <c r="DR10" s="195"/>
      <c r="DS10" s="195"/>
      <c r="DT10" s="195"/>
      <c r="DU10" s="195"/>
      <c r="DV10" s="195"/>
      <c r="DW10" s="195"/>
      <c r="DX10" s="195"/>
      <c r="DY10" s="195"/>
      <c r="DZ10" s="195"/>
      <c r="EA10" s="195"/>
      <c r="EB10" s="195"/>
      <c r="EC10" s="195"/>
      <c r="ED10" s="195"/>
      <c r="EE10" s="195"/>
      <c r="EF10" s="195"/>
      <c r="EG10" s="195"/>
      <c r="EH10" s="195"/>
      <c r="EI10" s="195"/>
      <c r="EJ10" s="195"/>
      <c r="EK10" s="195"/>
      <c r="EL10" s="195"/>
      <c r="EM10" s="195"/>
      <c r="EN10" s="195"/>
      <c r="EO10" s="195"/>
      <c r="EP10" s="195"/>
      <c r="EQ10" s="195"/>
      <c r="ER10" s="195"/>
      <c r="ES10" s="195"/>
      <c r="ET10" s="195"/>
      <c r="EU10" s="195"/>
      <c r="EV10" s="195"/>
      <c r="EW10" s="195"/>
      <c r="EX10" s="195"/>
      <c r="EY10" s="195"/>
      <c r="EZ10" s="195"/>
      <c r="FA10" s="195"/>
      <c r="FB10" s="195"/>
      <c r="FC10" s="195"/>
      <c r="FD10" s="195"/>
      <c r="FE10" s="195"/>
      <c r="FF10" s="195"/>
      <c r="FG10" s="195"/>
      <c r="FH10" s="195"/>
      <c r="FI10" s="195"/>
      <c r="FJ10" s="195"/>
      <c r="FK10" s="195"/>
      <c r="FL10" s="195"/>
      <c r="FM10" s="195"/>
      <c r="FN10" s="195"/>
      <c r="FO10" s="195"/>
      <c r="FP10" s="195"/>
      <c r="FQ10" s="195"/>
      <c r="FR10" s="195"/>
      <c r="FS10" s="195"/>
      <c r="FT10" s="195"/>
      <c r="FU10" s="195"/>
      <c r="FV10" s="195"/>
      <c r="FW10" s="195"/>
      <c r="FX10" s="195"/>
      <c r="FY10" s="195"/>
      <c r="FZ10" s="195"/>
      <c r="GA10" s="195"/>
      <c r="GB10" s="195"/>
      <c r="GC10" s="195"/>
      <c r="GD10" s="195"/>
      <c r="GE10" s="195"/>
      <c r="GF10" s="195"/>
      <c r="GG10" s="195"/>
      <c r="GH10" s="195"/>
      <c r="GI10" s="195"/>
      <c r="GJ10" s="195"/>
      <c r="GK10" s="195"/>
      <c r="GL10" s="195"/>
      <c r="GM10" s="195"/>
      <c r="GN10" s="195"/>
      <c r="GO10" s="195"/>
      <c r="GP10" s="195"/>
      <c r="GQ10" s="195"/>
      <c r="GR10" s="195"/>
      <c r="GS10" s="195"/>
      <c r="GT10" s="195"/>
      <c r="GU10" s="195"/>
      <c r="GV10" s="195"/>
      <c r="GW10" s="195"/>
      <c r="GX10" s="195"/>
      <c r="GY10" s="195"/>
      <c r="GZ10" s="195"/>
      <c r="HA10" s="195"/>
      <c r="HB10" s="195"/>
      <c r="HC10" s="195"/>
      <c r="HD10" s="195"/>
      <c r="HE10" s="195"/>
      <c r="HF10" s="195"/>
      <c r="HG10" s="195"/>
      <c r="HH10" s="195"/>
      <c r="HI10" s="195"/>
      <c r="HJ10" s="195"/>
      <c r="HK10" s="195"/>
      <c r="HL10" s="195"/>
      <c r="HM10" s="195"/>
      <c r="HN10" s="195"/>
      <c r="HO10" s="195"/>
      <c r="HP10" s="195"/>
      <c r="HQ10" s="195"/>
      <c r="HR10" s="195"/>
      <c r="HS10" s="195"/>
      <c r="HT10" s="195"/>
      <c r="HU10" s="195"/>
      <c r="HV10" s="195"/>
      <c r="HW10" s="195"/>
      <c r="HX10" s="195"/>
      <c r="HY10" s="195"/>
      <c r="HZ10" s="195"/>
      <c r="IA10" s="195"/>
      <c r="IB10" s="195"/>
      <c r="IC10" s="195"/>
      <c r="ID10" s="195"/>
      <c r="IE10" s="195"/>
      <c r="IF10" s="195"/>
      <c r="IG10" s="195"/>
      <c r="IH10" s="195"/>
      <c r="II10" s="195"/>
      <c r="IJ10" s="195"/>
      <c r="IK10" s="195"/>
      <c r="IL10" s="195"/>
      <c r="IM10" s="195"/>
      <c r="IN10" s="195"/>
      <c r="IO10" s="195"/>
      <c r="IP10" s="195"/>
      <c r="IQ10" s="195"/>
      <c r="IR10" s="195"/>
      <c r="IS10" s="195"/>
      <c r="IT10" s="195"/>
      <c r="IU10" s="195"/>
      <c r="IV10" s="195"/>
    </row>
    <row r="11" spans="1:256" customFormat="1" ht="21" customHeight="1">
      <c r="A11" s="33" t="s">
        <v>155</v>
      </c>
      <c r="B11" s="204">
        <f>+B12+B21+B23+B25+B26+B29</f>
        <v>148636</v>
      </c>
      <c r="C11" s="205">
        <f>+C12+C21+C23+C25+C26+C29</f>
        <v>189537</v>
      </c>
      <c r="D11" s="206">
        <f t="shared" ref="D11:D14" si="0">+(C11-B11)/B11*100</f>
        <v>27.517559675986973</v>
      </c>
      <c r="E11" s="195"/>
      <c r="F11" s="195"/>
      <c r="G11" s="195"/>
      <c r="H11" s="195"/>
      <c r="I11" s="195"/>
      <c r="J11" s="195"/>
      <c r="K11" s="195"/>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c r="BV11" s="195"/>
      <c r="BW11" s="195"/>
      <c r="BX11" s="195"/>
      <c r="BY11" s="195"/>
      <c r="BZ11" s="195"/>
      <c r="CA11" s="195"/>
      <c r="CB11" s="195"/>
      <c r="CC11" s="195"/>
      <c r="CD11" s="195"/>
      <c r="CE11" s="195"/>
      <c r="CF11" s="195"/>
      <c r="CG11" s="195"/>
      <c r="CH11" s="195"/>
      <c r="CI11" s="195"/>
      <c r="CJ11" s="195"/>
      <c r="CK11" s="195"/>
      <c r="CL11" s="195"/>
      <c r="CM11" s="195"/>
      <c r="CN11" s="195"/>
      <c r="CO11" s="195"/>
      <c r="CP11" s="195"/>
      <c r="CQ11" s="195"/>
      <c r="CR11" s="195"/>
      <c r="CS11" s="195"/>
      <c r="CT11" s="195"/>
      <c r="CU11" s="195"/>
      <c r="CV11" s="195"/>
      <c r="CW11" s="195"/>
      <c r="CX11" s="195"/>
      <c r="CY11" s="195"/>
      <c r="CZ11" s="195"/>
      <c r="DA11" s="195"/>
      <c r="DB11" s="195"/>
      <c r="DC11" s="195"/>
      <c r="DD11" s="195"/>
      <c r="DE11" s="195"/>
      <c r="DF11" s="195"/>
      <c r="DG11" s="195"/>
      <c r="DH11" s="195"/>
      <c r="DI11" s="195"/>
      <c r="DJ11" s="195"/>
      <c r="DK11" s="195"/>
      <c r="DL11" s="195"/>
      <c r="DM11" s="195"/>
      <c r="DN11" s="195"/>
      <c r="DO11" s="195"/>
      <c r="DP11" s="195"/>
      <c r="DQ11" s="195"/>
      <c r="DR11" s="195"/>
      <c r="DS11" s="195"/>
      <c r="DT11" s="195"/>
      <c r="DU11" s="195"/>
      <c r="DV11" s="195"/>
      <c r="DW11" s="195"/>
      <c r="DX11" s="195"/>
      <c r="DY11" s="195"/>
      <c r="DZ11" s="195"/>
      <c r="EA11" s="195"/>
      <c r="EB11" s="195"/>
      <c r="EC11" s="195"/>
      <c r="ED11" s="195"/>
      <c r="EE11" s="195"/>
      <c r="EF11" s="195"/>
      <c r="EG11" s="195"/>
      <c r="EH11" s="195"/>
      <c r="EI11" s="195"/>
      <c r="EJ11" s="195"/>
      <c r="EK11" s="195"/>
      <c r="EL11" s="195"/>
      <c r="EM11" s="195"/>
      <c r="EN11" s="195"/>
      <c r="EO11" s="195"/>
      <c r="EP11" s="195"/>
      <c r="EQ11" s="195"/>
      <c r="ER11" s="195"/>
      <c r="ES11" s="195"/>
      <c r="ET11" s="195"/>
      <c r="EU11" s="195"/>
      <c r="EV11" s="195"/>
      <c r="EW11" s="195"/>
      <c r="EX11" s="195"/>
      <c r="EY11" s="195"/>
      <c r="EZ11" s="195"/>
      <c r="FA11" s="195"/>
      <c r="FB11" s="195"/>
      <c r="FC11" s="195"/>
      <c r="FD11" s="195"/>
      <c r="FE11" s="195"/>
      <c r="FF11" s="195"/>
      <c r="FG11" s="195"/>
      <c r="FH11" s="195"/>
      <c r="FI11" s="195"/>
      <c r="FJ11" s="195"/>
      <c r="FK11" s="195"/>
      <c r="FL11" s="195"/>
      <c r="FM11" s="195"/>
      <c r="FN11" s="195"/>
      <c r="FO11" s="195"/>
      <c r="FP11" s="195"/>
      <c r="FQ11" s="195"/>
      <c r="FR11" s="195"/>
      <c r="FS11" s="195"/>
      <c r="FT11" s="195"/>
      <c r="FU11" s="195"/>
      <c r="FV11" s="195"/>
      <c r="FW11" s="195"/>
      <c r="FX11" s="195"/>
      <c r="FY11" s="195"/>
      <c r="FZ11" s="195"/>
      <c r="GA11" s="195"/>
      <c r="GB11" s="195"/>
      <c r="GC11" s="195"/>
      <c r="GD11" s="195"/>
      <c r="GE11" s="195"/>
      <c r="GF11" s="195"/>
      <c r="GG11" s="195"/>
      <c r="GH11" s="195"/>
      <c r="GI11" s="195"/>
      <c r="GJ11" s="195"/>
      <c r="GK11" s="195"/>
      <c r="GL11" s="195"/>
      <c r="GM11" s="195"/>
      <c r="GN11" s="195"/>
      <c r="GO11" s="195"/>
      <c r="GP11" s="195"/>
      <c r="GQ11" s="195"/>
      <c r="GR11" s="195"/>
      <c r="GS11" s="195"/>
      <c r="GT11" s="195"/>
      <c r="GU11" s="195"/>
      <c r="GV11" s="195"/>
      <c r="GW11" s="195"/>
      <c r="GX11" s="195"/>
      <c r="GY11" s="195"/>
      <c r="GZ11" s="195"/>
      <c r="HA11" s="195"/>
      <c r="HB11" s="195"/>
      <c r="HC11" s="195"/>
      <c r="HD11" s="195"/>
      <c r="HE11" s="195"/>
      <c r="HF11" s="195"/>
      <c r="HG11" s="195"/>
      <c r="HH11" s="195"/>
      <c r="HI11" s="195"/>
      <c r="HJ11" s="195"/>
      <c r="HK11" s="195"/>
      <c r="HL11" s="195"/>
      <c r="HM11" s="195"/>
      <c r="HN11" s="195"/>
      <c r="HO11" s="195"/>
      <c r="HP11" s="195"/>
      <c r="HQ11" s="195"/>
      <c r="HR11" s="195"/>
      <c r="HS11" s="195"/>
      <c r="HT11" s="195"/>
      <c r="HU11" s="195"/>
      <c r="HV11" s="195"/>
      <c r="HW11" s="195"/>
      <c r="HX11" s="195"/>
      <c r="HY11" s="195"/>
      <c r="HZ11" s="195"/>
      <c r="IA11" s="195"/>
      <c r="IB11" s="195"/>
      <c r="IC11" s="195"/>
      <c r="ID11" s="195"/>
      <c r="IE11" s="195"/>
      <c r="IF11" s="195"/>
      <c r="IG11" s="195"/>
      <c r="IH11" s="195"/>
      <c r="II11" s="195"/>
      <c r="IJ11" s="195"/>
      <c r="IK11" s="195"/>
      <c r="IL11" s="195"/>
      <c r="IM11" s="195"/>
      <c r="IN11" s="195"/>
      <c r="IO11" s="195"/>
      <c r="IP11" s="195"/>
      <c r="IQ11" s="195"/>
      <c r="IR11" s="195"/>
      <c r="IS11" s="195"/>
      <c r="IT11" s="195"/>
      <c r="IU11" s="195"/>
      <c r="IV11" s="195"/>
    </row>
    <row r="12" spans="1:256" customFormat="1" ht="21" customHeight="1">
      <c r="A12" s="35" t="s">
        <v>1448</v>
      </c>
      <c r="B12" s="204">
        <f>SUM(B13:B20)</f>
        <v>120726</v>
      </c>
      <c r="C12" s="205">
        <f>SUM(C13:C20)</f>
        <v>180537</v>
      </c>
      <c r="D12" s="206">
        <f t="shared" si="0"/>
        <v>49.542766264102184</v>
      </c>
      <c r="E12" s="195"/>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5"/>
      <c r="AI12" s="195"/>
      <c r="AJ12" s="195"/>
      <c r="AK12" s="195"/>
      <c r="AL12" s="195"/>
      <c r="AM12" s="195"/>
      <c r="AN12" s="195"/>
      <c r="AO12" s="195"/>
      <c r="AP12" s="195"/>
      <c r="AQ12" s="195"/>
      <c r="AR12" s="195"/>
      <c r="AS12" s="195"/>
      <c r="AT12" s="195"/>
      <c r="AU12" s="195"/>
      <c r="AV12" s="195"/>
      <c r="AW12" s="195"/>
      <c r="AX12" s="195"/>
      <c r="AY12" s="195"/>
      <c r="AZ12" s="195"/>
      <c r="BA12" s="195"/>
      <c r="BB12" s="195"/>
      <c r="BC12" s="195"/>
      <c r="BD12" s="195"/>
      <c r="BE12" s="195"/>
      <c r="BF12" s="195"/>
      <c r="BG12" s="195"/>
      <c r="BH12" s="195"/>
      <c r="BI12" s="195"/>
      <c r="BJ12" s="195"/>
      <c r="BK12" s="195"/>
      <c r="BL12" s="195"/>
      <c r="BM12" s="195"/>
      <c r="BN12" s="195"/>
      <c r="BO12" s="195"/>
      <c r="BP12" s="195"/>
      <c r="BQ12" s="195"/>
      <c r="BR12" s="195"/>
      <c r="BS12" s="195"/>
      <c r="BT12" s="195"/>
      <c r="BU12" s="195"/>
      <c r="BV12" s="195"/>
      <c r="BW12" s="195"/>
      <c r="BX12" s="195"/>
      <c r="BY12" s="195"/>
      <c r="BZ12" s="195"/>
      <c r="CA12" s="195"/>
      <c r="CB12" s="195"/>
      <c r="CC12" s="195"/>
      <c r="CD12" s="195"/>
      <c r="CE12" s="195"/>
      <c r="CF12" s="195"/>
      <c r="CG12" s="195"/>
      <c r="CH12" s="195"/>
      <c r="CI12" s="195"/>
      <c r="CJ12" s="195"/>
      <c r="CK12" s="195"/>
      <c r="CL12" s="195"/>
      <c r="CM12" s="195"/>
      <c r="CN12" s="195"/>
      <c r="CO12" s="195"/>
      <c r="CP12" s="195"/>
      <c r="CQ12" s="195"/>
      <c r="CR12" s="195"/>
      <c r="CS12" s="195"/>
      <c r="CT12" s="195"/>
      <c r="CU12" s="195"/>
      <c r="CV12" s="195"/>
      <c r="CW12" s="195"/>
      <c r="CX12" s="195"/>
      <c r="CY12" s="195"/>
      <c r="CZ12" s="195"/>
      <c r="DA12" s="195"/>
      <c r="DB12" s="195"/>
      <c r="DC12" s="195"/>
      <c r="DD12" s="195"/>
      <c r="DE12" s="195"/>
      <c r="DF12" s="195"/>
      <c r="DG12" s="195"/>
      <c r="DH12" s="195"/>
      <c r="DI12" s="195"/>
      <c r="DJ12" s="195"/>
      <c r="DK12" s="195"/>
      <c r="DL12" s="195"/>
      <c r="DM12" s="195"/>
      <c r="DN12" s="195"/>
      <c r="DO12" s="195"/>
      <c r="DP12" s="195"/>
      <c r="DQ12" s="195"/>
      <c r="DR12" s="195"/>
      <c r="DS12" s="195"/>
      <c r="DT12" s="195"/>
      <c r="DU12" s="195"/>
      <c r="DV12" s="195"/>
      <c r="DW12" s="195"/>
      <c r="DX12" s="195"/>
      <c r="DY12" s="195"/>
      <c r="DZ12" s="195"/>
      <c r="EA12" s="195"/>
      <c r="EB12" s="195"/>
      <c r="EC12" s="195"/>
      <c r="ED12" s="195"/>
      <c r="EE12" s="195"/>
      <c r="EF12" s="195"/>
      <c r="EG12" s="195"/>
      <c r="EH12" s="195"/>
      <c r="EI12" s="195"/>
      <c r="EJ12" s="195"/>
      <c r="EK12" s="195"/>
      <c r="EL12" s="195"/>
      <c r="EM12" s="195"/>
      <c r="EN12" s="195"/>
      <c r="EO12" s="195"/>
      <c r="EP12" s="195"/>
      <c r="EQ12" s="195"/>
      <c r="ER12" s="195"/>
      <c r="ES12" s="195"/>
      <c r="ET12" s="195"/>
      <c r="EU12" s="195"/>
      <c r="EV12" s="195"/>
      <c r="EW12" s="195"/>
      <c r="EX12" s="195"/>
      <c r="EY12" s="195"/>
      <c r="EZ12" s="195"/>
      <c r="FA12" s="195"/>
      <c r="FB12" s="195"/>
      <c r="FC12" s="195"/>
      <c r="FD12" s="195"/>
      <c r="FE12" s="195"/>
      <c r="FF12" s="195"/>
      <c r="FG12" s="195"/>
      <c r="FH12" s="195"/>
      <c r="FI12" s="195"/>
      <c r="FJ12" s="195"/>
      <c r="FK12" s="195"/>
      <c r="FL12" s="195"/>
      <c r="FM12" s="195"/>
      <c r="FN12" s="195"/>
      <c r="FO12" s="195"/>
      <c r="FP12" s="195"/>
      <c r="FQ12" s="195"/>
      <c r="FR12" s="195"/>
      <c r="FS12" s="195"/>
      <c r="FT12" s="195"/>
      <c r="FU12" s="195"/>
      <c r="FV12" s="195"/>
      <c r="FW12" s="195"/>
      <c r="FX12" s="195"/>
      <c r="FY12" s="195"/>
      <c r="FZ12" s="195"/>
      <c r="GA12" s="195"/>
      <c r="GB12" s="195"/>
      <c r="GC12" s="195"/>
      <c r="GD12" s="195"/>
      <c r="GE12" s="195"/>
      <c r="GF12" s="195"/>
      <c r="GG12" s="195"/>
      <c r="GH12" s="195"/>
      <c r="GI12" s="195"/>
      <c r="GJ12" s="195"/>
      <c r="GK12" s="195"/>
      <c r="GL12" s="195"/>
      <c r="GM12" s="195"/>
      <c r="GN12" s="195"/>
      <c r="GO12" s="195"/>
      <c r="GP12" s="195"/>
      <c r="GQ12" s="195"/>
      <c r="GR12" s="195"/>
      <c r="GS12" s="195"/>
      <c r="GT12" s="195"/>
      <c r="GU12" s="195"/>
      <c r="GV12" s="195"/>
      <c r="GW12" s="195"/>
      <c r="GX12" s="195"/>
      <c r="GY12" s="195"/>
      <c r="GZ12" s="195"/>
      <c r="HA12" s="195"/>
      <c r="HB12" s="195"/>
      <c r="HC12" s="195"/>
      <c r="HD12" s="195"/>
      <c r="HE12" s="195"/>
      <c r="HF12" s="195"/>
      <c r="HG12" s="195"/>
      <c r="HH12" s="195"/>
      <c r="HI12" s="195"/>
      <c r="HJ12" s="195"/>
      <c r="HK12" s="195"/>
      <c r="HL12" s="195"/>
      <c r="HM12" s="195"/>
      <c r="HN12" s="195"/>
      <c r="HO12" s="195"/>
      <c r="HP12" s="195"/>
      <c r="HQ12" s="195"/>
      <c r="HR12" s="195"/>
      <c r="HS12" s="195"/>
      <c r="HT12" s="195"/>
      <c r="HU12" s="195"/>
      <c r="HV12" s="195"/>
      <c r="HW12" s="195"/>
      <c r="HX12" s="195"/>
      <c r="HY12" s="195"/>
      <c r="HZ12" s="195"/>
      <c r="IA12" s="195"/>
      <c r="IB12" s="195"/>
      <c r="IC12" s="195"/>
      <c r="ID12" s="195"/>
      <c r="IE12" s="195"/>
      <c r="IF12" s="195"/>
      <c r="IG12" s="195"/>
      <c r="IH12" s="195"/>
      <c r="II12" s="195"/>
      <c r="IJ12" s="195"/>
      <c r="IK12" s="195"/>
      <c r="IL12" s="195"/>
      <c r="IM12" s="195"/>
      <c r="IN12" s="195"/>
      <c r="IO12" s="195"/>
      <c r="IP12" s="195"/>
      <c r="IQ12" s="195"/>
      <c r="IR12" s="195"/>
      <c r="IS12" s="195"/>
      <c r="IT12" s="195"/>
      <c r="IU12" s="195"/>
      <c r="IV12" s="195"/>
    </row>
    <row r="13" spans="1:256" customFormat="1" ht="21" customHeight="1">
      <c r="A13" s="36" t="s">
        <v>1481</v>
      </c>
      <c r="B13" s="207">
        <f>43753-1156</f>
        <v>42597</v>
      </c>
      <c r="C13" s="205">
        <f>29980+104820</f>
        <v>134800</v>
      </c>
      <c r="D13" s="206">
        <f t="shared" si="0"/>
        <v>216.45421039040306</v>
      </c>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c r="AD13" s="195"/>
      <c r="AE13" s="195"/>
      <c r="AF13" s="195"/>
      <c r="AG13" s="195"/>
      <c r="AH13" s="195"/>
      <c r="AI13" s="195"/>
      <c r="AJ13" s="195"/>
      <c r="AK13" s="195"/>
      <c r="AL13" s="195"/>
      <c r="AM13" s="195"/>
      <c r="AN13" s="195"/>
      <c r="AO13" s="195"/>
      <c r="AP13" s="195"/>
      <c r="AQ13" s="195"/>
      <c r="AR13" s="195"/>
      <c r="AS13" s="195"/>
      <c r="AT13" s="195"/>
      <c r="AU13" s="195"/>
      <c r="AV13" s="195"/>
      <c r="AW13" s="195"/>
      <c r="AX13" s="195"/>
      <c r="AY13" s="195"/>
      <c r="AZ13" s="195"/>
      <c r="BA13" s="195"/>
      <c r="BB13" s="195"/>
      <c r="BC13" s="195"/>
      <c r="BD13" s="195"/>
      <c r="BE13" s="195"/>
      <c r="BF13" s="195"/>
      <c r="BG13" s="195"/>
      <c r="BH13" s="195"/>
      <c r="BI13" s="195"/>
      <c r="BJ13" s="195"/>
      <c r="BK13" s="195"/>
      <c r="BL13" s="195"/>
      <c r="BM13" s="195"/>
      <c r="BN13" s="195"/>
      <c r="BO13" s="195"/>
      <c r="BP13" s="195"/>
      <c r="BQ13" s="195"/>
      <c r="BR13" s="195"/>
      <c r="BS13" s="195"/>
      <c r="BT13" s="195"/>
      <c r="BU13" s="195"/>
      <c r="BV13" s="195"/>
      <c r="BW13" s="195"/>
      <c r="BX13" s="195"/>
      <c r="BY13" s="195"/>
      <c r="BZ13" s="195"/>
      <c r="CA13" s="195"/>
      <c r="CB13" s="195"/>
      <c r="CC13" s="195"/>
      <c r="CD13" s="195"/>
      <c r="CE13" s="195"/>
      <c r="CF13" s="195"/>
      <c r="CG13" s="195"/>
      <c r="CH13" s="195"/>
      <c r="CI13" s="195"/>
      <c r="CJ13" s="195"/>
      <c r="CK13" s="195"/>
      <c r="CL13" s="195"/>
      <c r="CM13" s="195"/>
      <c r="CN13" s="195"/>
      <c r="CO13" s="195"/>
      <c r="CP13" s="195"/>
      <c r="CQ13" s="195"/>
      <c r="CR13" s="195"/>
      <c r="CS13" s="195"/>
      <c r="CT13" s="195"/>
      <c r="CU13" s="195"/>
      <c r="CV13" s="195"/>
      <c r="CW13" s="195"/>
      <c r="CX13" s="195"/>
      <c r="CY13" s="195"/>
      <c r="CZ13" s="195"/>
      <c r="DA13" s="195"/>
      <c r="DB13" s="195"/>
      <c r="DC13" s="195"/>
      <c r="DD13" s="195"/>
      <c r="DE13" s="195"/>
      <c r="DF13" s="195"/>
      <c r="DG13" s="195"/>
      <c r="DH13" s="195"/>
      <c r="DI13" s="195"/>
      <c r="DJ13" s="195"/>
      <c r="DK13" s="195"/>
      <c r="DL13" s="195"/>
      <c r="DM13" s="195"/>
      <c r="DN13" s="195"/>
      <c r="DO13" s="195"/>
      <c r="DP13" s="195"/>
      <c r="DQ13" s="195"/>
      <c r="DR13" s="195"/>
      <c r="DS13" s="195"/>
      <c r="DT13" s="195"/>
      <c r="DU13" s="195"/>
      <c r="DV13" s="195"/>
      <c r="DW13" s="195"/>
      <c r="DX13" s="195"/>
      <c r="DY13" s="195"/>
      <c r="DZ13" s="195"/>
      <c r="EA13" s="195"/>
      <c r="EB13" s="195"/>
      <c r="EC13" s="195"/>
      <c r="ED13" s="195"/>
      <c r="EE13" s="195"/>
      <c r="EF13" s="195"/>
      <c r="EG13" s="195"/>
      <c r="EH13" s="195"/>
      <c r="EI13" s="195"/>
      <c r="EJ13" s="195"/>
      <c r="EK13" s="195"/>
      <c r="EL13" s="195"/>
      <c r="EM13" s="195"/>
      <c r="EN13" s="195"/>
      <c r="EO13" s="195"/>
      <c r="EP13" s="195"/>
      <c r="EQ13" s="195"/>
      <c r="ER13" s="195"/>
      <c r="ES13" s="195"/>
      <c r="ET13" s="195"/>
      <c r="EU13" s="195"/>
      <c r="EV13" s="195"/>
      <c r="EW13" s="195"/>
      <c r="EX13" s="195"/>
      <c r="EY13" s="195"/>
      <c r="EZ13" s="195"/>
      <c r="FA13" s="195"/>
      <c r="FB13" s="195"/>
      <c r="FC13" s="195"/>
      <c r="FD13" s="195"/>
      <c r="FE13" s="195"/>
      <c r="FF13" s="195"/>
      <c r="FG13" s="195"/>
      <c r="FH13" s="195"/>
      <c r="FI13" s="195"/>
      <c r="FJ13" s="195"/>
      <c r="FK13" s="195"/>
      <c r="FL13" s="195"/>
      <c r="FM13" s="195"/>
      <c r="FN13" s="195"/>
      <c r="FO13" s="195"/>
      <c r="FP13" s="195"/>
      <c r="FQ13" s="195"/>
      <c r="FR13" s="195"/>
      <c r="FS13" s="195"/>
      <c r="FT13" s="195"/>
      <c r="FU13" s="195"/>
      <c r="FV13" s="195"/>
      <c r="FW13" s="195"/>
      <c r="FX13" s="195"/>
      <c r="FY13" s="195"/>
      <c r="FZ13" s="195"/>
      <c r="GA13" s="195"/>
      <c r="GB13" s="195"/>
      <c r="GC13" s="195"/>
      <c r="GD13" s="195"/>
      <c r="GE13" s="195"/>
      <c r="GF13" s="195"/>
      <c r="GG13" s="195"/>
      <c r="GH13" s="195"/>
      <c r="GI13" s="195"/>
      <c r="GJ13" s="195"/>
      <c r="GK13" s="195"/>
      <c r="GL13" s="195"/>
      <c r="GM13" s="195"/>
      <c r="GN13" s="195"/>
      <c r="GO13" s="195"/>
      <c r="GP13" s="195"/>
      <c r="GQ13" s="195"/>
      <c r="GR13" s="195"/>
      <c r="GS13" s="195"/>
      <c r="GT13" s="195"/>
      <c r="GU13" s="195"/>
      <c r="GV13" s="195"/>
      <c r="GW13" s="195"/>
      <c r="GX13" s="195"/>
      <c r="GY13" s="195"/>
      <c r="GZ13" s="195"/>
      <c r="HA13" s="195"/>
      <c r="HB13" s="195"/>
      <c r="HC13" s="195"/>
      <c r="HD13" s="195"/>
      <c r="HE13" s="195"/>
      <c r="HF13" s="195"/>
      <c r="HG13" s="195"/>
      <c r="HH13" s="195"/>
      <c r="HI13" s="195"/>
      <c r="HJ13" s="195"/>
      <c r="HK13" s="195"/>
      <c r="HL13" s="195"/>
      <c r="HM13" s="195"/>
      <c r="HN13" s="195"/>
      <c r="HO13" s="195"/>
      <c r="HP13" s="195"/>
      <c r="HQ13" s="195"/>
      <c r="HR13" s="195"/>
      <c r="HS13" s="195"/>
      <c r="HT13" s="195"/>
      <c r="HU13" s="195"/>
      <c r="HV13" s="195"/>
      <c r="HW13" s="195"/>
      <c r="HX13" s="195"/>
      <c r="HY13" s="195"/>
      <c r="HZ13" s="195"/>
      <c r="IA13" s="195"/>
      <c r="IB13" s="195"/>
      <c r="IC13" s="195"/>
      <c r="ID13" s="195"/>
      <c r="IE13" s="195"/>
      <c r="IF13" s="195"/>
      <c r="IG13" s="195"/>
      <c r="IH13" s="195"/>
      <c r="II13" s="195"/>
      <c r="IJ13" s="195"/>
      <c r="IK13" s="195"/>
      <c r="IL13" s="195"/>
      <c r="IM13" s="195"/>
      <c r="IN13" s="195"/>
      <c r="IO13" s="195"/>
      <c r="IP13" s="195"/>
      <c r="IQ13" s="195"/>
      <c r="IR13" s="195"/>
      <c r="IS13" s="195"/>
      <c r="IT13" s="195"/>
      <c r="IU13" s="195"/>
      <c r="IV13" s="195"/>
    </row>
    <row r="14" spans="1:256" customFormat="1" ht="21" customHeight="1">
      <c r="A14" s="36" t="s">
        <v>1482</v>
      </c>
      <c r="B14" s="207">
        <v>45767</v>
      </c>
      <c r="C14" s="205">
        <v>17834</v>
      </c>
      <c r="D14" s="206">
        <f t="shared" si="0"/>
        <v>-61.033058754124148</v>
      </c>
      <c r="E14" s="195"/>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c r="AD14" s="195"/>
      <c r="AE14" s="195"/>
      <c r="AF14" s="195"/>
      <c r="AG14" s="195"/>
      <c r="AH14" s="195"/>
      <c r="AI14" s="195"/>
      <c r="AJ14" s="195"/>
      <c r="AK14" s="195"/>
      <c r="AL14" s="195"/>
      <c r="AM14" s="195"/>
      <c r="AN14" s="195"/>
      <c r="AO14" s="195"/>
      <c r="AP14" s="195"/>
      <c r="AQ14" s="195"/>
      <c r="AR14" s="195"/>
      <c r="AS14" s="195"/>
      <c r="AT14" s="195"/>
      <c r="AU14" s="195"/>
      <c r="AV14" s="195"/>
      <c r="AW14" s="195"/>
      <c r="AX14" s="195"/>
      <c r="AY14" s="195"/>
      <c r="AZ14" s="195"/>
      <c r="BA14" s="195"/>
      <c r="BB14" s="195"/>
      <c r="BC14" s="195"/>
      <c r="BD14" s="195"/>
      <c r="BE14" s="195"/>
      <c r="BF14" s="195"/>
      <c r="BG14" s="195"/>
      <c r="BH14" s="195"/>
      <c r="BI14" s="195"/>
      <c r="BJ14" s="195"/>
      <c r="BK14" s="195"/>
      <c r="BL14" s="195"/>
      <c r="BM14" s="195"/>
      <c r="BN14" s="195"/>
      <c r="BO14" s="195"/>
      <c r="BP14" s="195"/>
      <c r="BQ14" s="195"/>
      <c r="BR14" s="195"/>
      <c r="BS14" s="195"/>
      <c r="BT14" s="195"/>
      <c r="BU14" s="195"/>
      <c r="BV14" s="195"/>
      <c r="BW14" s="195"/>
      <c r="BX14" s="195"/>
      <c r="BY14" s="195"/>
      <c r="BZ14" s="195"/>
      <c r="CA14" s="195"/>
      <c r="CB14" s="195"/>
      <c r="CC14" s="195"/>
      <c r="CD14" s="195"/>
      <c r="CE14" s="195"/>
      <c r="CF14" s="195"/>
      <c r="CG14" s="195"/>
      <c r="CH14" s="195"/>
      <c r="CI14" s="195"/>
      <c r="CJ14" s="195"/>
      <c r="CK14" s="195"/>
      <c r="CL14" s="195"/>
      <c r="CM14" s="195"/>
      <c r="CN14" s="195"/>
      <c r="CO14" s="195"/>
      <c r="CP14" s="195"/>
      <c r="CQ14" s="195"/>
      <c r="CR14" s="195"/>
      <c r="CS14" s="195"/>
      <c r="CT14" s="195"/>
      <c r="CU14" s="195"/>
      <c r="CV14" s="195"/>
      <c r="CW14" s="195"/>
      <c r="CX14" s="195"/>
      <c r="CY14" s="195"/>
      <c r="CZ14" s="195"/>
      <c r="DA14" s="195"/>
      <c r="DB14" s="195"/>
      <c r="DC14" s="195"/>
      <c r="DD14" s="195"/>
      <c r="DE14" s="195"/>
      <c r="DF14" s="195"/>
      <c r="DG14" s="195"/>
      <c r="DH14" s="195"/>
      <c r="DI14" s="195"/>
      <c r="DJ14" s="195"/>
      <c r="DK14" s="195"/>
      <c r="DL14" s="195"/>
      <c r="DM14" s="195"/>
      <c r="DN14" s="195"/>
      <c r="DO14" s="195"/>
      <c r="DP14" s="195"/>
      <c r="DQ14" s="195"/>
      <c r="DR14" s="195"/>
      <c r="DS14" s="195"/>
      <c r="DT14" s="195"/>
      <c r="DU14" s="195"/>
      <c r="DV14" s="195"/>
      <c r="DW14" s="195"/>
      <c r="DX14" s="195"/>
      <c r="DY14" s="195"/>
      <c r="DZ14" s="195"/>
      <c r="EA14" s="195"/>
      <c r="EB14" s="195"/>
      <c r="EC14" s="195"/>
      <c r="ED14" s="195"/>
      <c r="EE14" s="195"/>
      <c r="EF14" s="195"/>
      <c r="EG14" s="195"/>
      <c r="EH14" s="195"/>
      <c r="EI14" s="195"/>
      <c r="EJ14" s="195"/>
      <c r="EK14" s="195"/>
      <c r="EL14" s="195"/>
      <c r="EM14" s="195"/>
      <c r="EN14" s="195"/>
      <c r="EO14" s="195"/>
      <c r="EP14" s="195"/>
      <c r="EQ14" s="195"/>
      <c r="ER14" s="195"/>
      <c r="ES14" s="195"/>
      <c r="ET14" s="195"/>
      <c r="EU14" s="195"/>
      <c r="EV14" s="195"/>
      <c r="EW14" s="195"/>
      <c r="EX14" s="195"/>
      <c r="EY14" s="195"/>
      <c r="EZ14" s="195"/>
      <c r="FA14" s="195"/>
      <c r="FB14" s="195"/>
      <c r="FC14" s="195"/>
      <c r="FD14" s="195"/>
      <c r="FE14" s="195"/>
      <c r="FF14" s="195"/>
      <c r="FG14" s="195"/>
      <c r="FH14" s="195"/>
      <c r="FI14" s="195"/>
      <c r="FJ14" s="195"/>
      <c r="FK14" s="195"/>
      <c r="FL14" s="195"/>
      <c r="FM14" s="195"/>
      <c r="FN14" s="195"/>
      <c r="FO14" s="195"/>
      <c r="FP14" s="195"/>
      <c r="FQ14" s="195"/>
      <c r="FR14" s="195"/>
      <c r="FS14" s="195"/>
      <c r="FT14" s="195"/>
      <c r="FU14" s="195"/>
      <c r="FV14" s="195"/>
      <c r="FW14" s="195"/>
      <c r="FX14" s="195"/>
      <c r="FY14" s="195"/>
      <c r="FZ14" s="195"/>
      <c r="GA14" s="195"/>
      <c r="GB14" s="195"/>
      <c r="GC14" s="195"/>
      <c r="GD14" s="195"/>
      <c r="GE14" s="195"/>
      <c r="GF14" s="195"/>
      <c r="GG14" s="195"/>
      <c r="GH14" s="195"/>
      <c r="GI14" s="195"/>
      <c r="GJ14" s="195"/>
      <c r="GK14" s="195"/>
      <c r="GL14" s="195"/>
      <c r="GM14" s="195"/>
      <c r="GN14" s="195"/>
      <c r="GO14" s="195"/>
      <c r="GP14" s="195"/>
      <c r="GQ14" s="195"/>
      <c r="GR14" s="195"/>
      <c r="GS14" s="195"/>
      <c r="GT14" s="195"/>
      <c r="GU14" s="195"/>
      <c r="GV14" s="195"/>
      <c r="GW14" s="195"/>
      <c r="GX14" s="195"/>
      <c r="GY14" s="195"/>
      <c r="GZ14" s="195"/>
      <c r="HA14" s="195"/>
      <c r="HB14" s="195"/>
      <c r="HC14" s="195"/>
      <c r="HD14" s="195"/>
      <c r="HE14" s="195"/>
      <c r="HF14" s="195"/>
      <c r="HG14" s="195"/>
      <c r="HH14" s="195"/>
      <c r="HI14" s="195"/>
      <c r="HJ14" s="195"/>
      <c r="HK14" s="195"/>
      <c r="HL14" s="195"/>
      <c r="HM14" s="195"/>
      <c r="HN14" s="195"/>
      <c r="HO14" s="195"/>
      <c r="HP14" s="195"/>
      <c r="HQ14" s="195"/>
      <c r="HR14" s="195"/>
      <c r="HS14" s="195"/>
      <c r="HT14" s="195"/>
      <c r="HU14" s="195"/>
      <c r="HV14" s="195"/>
      <c r="HW14" s="195"/>
      <c r="HX14" s="195"/>
      <c r="HY14" s="195"/>
      <c r="HZ14" s="195"/>
      <c r="IA14" s="195"/>
      <c r="IB14" s="195"/>
      <c r="IC14" s="195"/>
      <c r="ID14" s="195"/>
      <c r="IE14" s="195"/>
      <c r="IF14" s="195"/>
      <c r="IG14" s="195"/>
      <c r="IH14" s="195"/>
      <c r="II14" s="195"/>
      <c r="IJ14" s="195"/>
      <c r="IK14" s="195"/>
      <c r="IL14" s="195"/>
      <c r="IM14" s="195"/>
      <c r="IN14" s="195"/>
      <c r="IO14" s="195"/>
      <c r="IP14" s="195"/>
      <c r="IQ14" s="195"/>
      <c r="IR14" s="195"/>
      <c r="IS14" s="195"/>
      <c r="IT14" s="195"/>
      <c r="IU14" s="195"/>
      <c r="IV14" s="195"/>
    </row>
    <row r="15" spans="1:256" customFormat="1" ht="21" customHeight="1">
      <c r="A15" s="36" t="s">
        <v>1483</v>
      </c>
      <c r="B15" s="207"/>
      <c r="C15" s="205">
        <v>21513</v>
      </c>
      <c r="D15" s="206"/>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5"/>
      <c r="AN15" s="195"/>
      <c r="AO15" s="195"/>
      <c r="AP15" s="195"/>
      <c r="AQ15" s="195"/>
      <c r="AR15" s="195"/>
      <c r="AS15" s="195"/>
      <c r="AT15" s="195"/>
      <c r="AU15" s="195"/>
      <c r="AV15" s="195"/>
      <c r="AW15" s="195"/>
      <c r="AX15" s="195"/>
      <c r="AY15" s="195"/>
      <c r="AZ15" s="195"/>
      <c r="BA15" s="195"/>
      <c r="BB15" s="195"/>
      <c r="BC15" s="195"/>
      <c r="BD15" s="195"/>
      <c r="BE15" s="195"/>
      <c r="BF15" s="195"/>
      <c r="BG15" s="195"/>
      <c r="BH15" s="195"/>
      <c r="BI15" s="195"/>
      <c r="BJ15" s="195"/>
      <c r="BK15" s="195"/>
      <c r="BL15" s="195"/>
      <c r="BM15" s="195"/>
      <c r="BN15" s="195"/>
      <c r="BO15" s="195"/>
      <c r="BP15" s="195"/>
      <c r="BQ15" s="195"/>
      <c r="BR15" s="195"/>
      <c r="BS15" s="195"/>
      <c r="BT15" s="195"/>
      <c r="BU15" s="195"/>
      <c r="BV15" s="195"/>
      <c r="BW15" s="195"/>
      <c r="BX15" s="195"/>
      <c r="BY15" s="195"/>
      <c r="BZ15" s="195"/>
      <c r="CA15" s="195"/>
      <c r="CB15" s="195"/>
      <c r="CC15" s="195"/>
      <c r="CD15" s="195"/>
      <c r="CE15" s="195"/>
      <c r="CF15" s="195"/>
      <c r="CG15" s="195"/>
      <c r="CH15" s="195"/>
      <c r="CI15" s="195"/>
      <c r="CJ15" s="195"/>
      <c r="CK15" s="195"/>
      <c r="CL15" s="195"/>
      <c r="CM15" s="195"/>
      <c r="CN15" s="195"/>
      <c r="CO15" s="195"/>
      <c r="CP15" s="195"/>
      <c r="CQ15" s="195"/>
      <c r="CR15" s="195"/>
      <c r="CS15" s="195"/>
      <c r="CT15" s="195"/>
      <c r="CU15" s="195"/>
      <c r="CV15" s="195"/>
      <c r="CW15" s="195"/>
      <c r="CX15" s="195"/>
      <c r="CY15" s="195"/>
      <c r="CZ15" s="195"/>
      <c r="DA15" s="195"/>
      <c r="DB15" s="195"/>
      <c r="DC15" s="195"/>
      <c r="DD15" s="195"/>
      <c r="DE15" s="195"/>
      <c r="DF15" s="195"/>
      <c r="DG15" s="195"/>
      <c r="DH15" s="195"/>
      <c r="DI15" s="195"/>
      <c r="DJ15" s="195"/>
      <c r="DK15" s="195"/>
      <c r="DL15" s="195"/>
      <c r="DM15" s="195"/>
      <c r="DN15" s="195"/>
      <c r="DO15" s="195"/>
      <c r="DP15" s="195"/>
      <c r="DQ15" s="195"/>
      <c r="DR15" s="195"/>
      <c r="DS15" s="195"/>
      <c r="DT15" s="195"/>
      <c r="DU15" s="195"/>
      <c r="DV15" s="195"/>
      <c r="DW15" s="195"/>
      <c r="DX15" s="195"/>
      <c r="DY15" s="195"/>
      <c r="DZ15" s="195"/>
      <c r="EA15" s="195"/>
      <c r="EB15" s="195"/>
      <c r="EC15" s="195"/>
      <c r="ED15" s="195"/>
      <c r="EE15" s="195"/>
      <c r="EF15" s="195"/>
      <c r="EG15" s="195"/>
      <c r="EH15" s="195"/>
      <c r="EI15" s="195"/>
      <c r="EJ15" s="195"/>
      <c r="EK15" s="195"/>
      <c r="EL15" s="195"/>
      <c r="EM15" s="195"/>
      <c r="EN15" s="195"/>
      <c r="EO15" s="195"/>
      <c r="EP15" s="195"/>
      <c r="EQ15" s="195"/>
      <c r="ER15" s="195"/>
      <c r="ES15" s="195"/>
      <c r="ET15" s="195"/>
      <c r="EU15" s="195"/>
      <c r="EV15" s="195"/>
      <c r="EW15" s="195"/>
      <c r="EX15" s="195"/>
      <c r="EY15" s="195"/>
      <c r="EZ15" s="195"/>
      <c r="FA15" s="195"/>
      <c r="FB15" s="195"/>
      <c r="FC15" s="195"/>
      <c r="FD15" s="195"/>
      <c r="FE15" s="195"/>
      <c r="FF15" s="195"/>
      <c r="FG15" s="195"/>
      <c r="FH15" s="195"/>
      <c r="FI15" s="195"/>
      <c r="FJ15" s="195"/>
      <c r="FK15" s="195"/>
      <c r="FL15" s="195"/>
      <c r="FM15" s="195"/>
      <c r="FN15" s="195"/>
      <c r="FO15" s="195"/>
      <c r="FP15" s="195"/>
      <c r="FQ15" s="195"/>
      <c r="FR15" s="195"/>
      <c r="FS15" s="195"/>
      <c r="FT15" s="195"/>
      <c r="FU15" s="195"/>
      <c r="FV15" s="195"/>
      <c r="FW15" s="195"/>
      <c r="FX15" s="195"/>
      <c r="FY15" s="195"/>
      <c r="FZ15" s="195"/>
      <c r="GA15" s="195"/>
      <c r="GB15" s="195"/>
      <c r="GC15" s="195"/>
      <c r="GD15" s="195"/>
      <c r="GE15" s="195"/>
      <c r="GF15" s="195"/>
      <c r="GG15" s="195"/>
      <c r="GH15" s="195"/>
      <c r="GI15" s="195"/>
      <c r="GJ15" s="195"/>
      <c r="GK15" s="195"/>
      <c r="GL15" s="195"/>
      <c r="GM15" s="195"/>
      <c r="GN15" s="195"/>
      <c r="GO15" s="195"/>
      <c r="GP15" s="195"/>
      <c r="GQ15" s="195"/>
      <c r="GR15" s="195"/>
      <c r="GS15" s="195"/>
      <c r="GT15" s="195"/>
      <c r="GU15" s="195"/>
      <c r="GV15" s="195"/>
      <c r="GW15" s="195"/>
      <c r="GX15" s="195"/>
      <c r="GY15" s="195"/>
      <c r="GZ15" s="195"/>
      <c r="HA15" s="195"/>
      <c r="HB15" s="195"/>
      <c r="HC15" s="195"/>
      <c r="HD15" s="195"/>
      <c r="HE15" s="195"/>
      <c r="HF15" s="195"/>
      <c r="HG15" s="195"/>
      <c r="HH15" s="195"/>
      <c r="HI15" s="195"/>
      <c r="HJ15" s="195"/>
      <c r="HK15" s="195"/>
      <c r="HL15" s="195"/>
      <c r="HM15" s="195"/>
      <c r="HN15" s="195"/>
      <c r="HO15" s="195"/>
      <c r="HP15" s="195"/>
      <c r="HQ15" s="195"/>
      <c r="HR15" s="195"/>
      <c r="HS15" s="195"/>
      <c r="HT15" s="195"/>
      <c r="HU15" s="195"/>
      <c r="HV15" s="195"/>
      <c r="HW15" s="195"/>
      <c r="HX15" s="195"/>
      <c r="HY15" s="195"/>
      <c r="HZ15" s="195"/>
      <c r="IA15" s="195"/>
      <c r="IB15" s="195"/>
      <c r="IC15" s="195"/>
      <c r="ID15" s="195"/>
      <c r="IE15" s="195"/>
      <c r="IF15" s="195"/>
      <c r="IG15" s="195"/>
      <c r="IH15" s="195"/>
      <c r="II15" s="195"/>
      <c r="IJ15" s="195"/>
      <c r="IK15" s="195"/>
      <c r="IL15" s="195"/>
      <c r="IM15" s="195"/>
      <c r="IN15" s="195"/>
      <c r="IO15" s="195"/>
      <c r="IP15" s="195"/>
      <c r="IQ15" s="195"/>
      <c r="IR15" s="195"/>
      <c r="IS15" s="195"/>
      <c r="IT15" s="195"/>
      <c r="IU15" s="195"/>
      <c r="IV15" s="195"/>
    </row>
    <row r="16" spans="1:256" customFormat="1" ht="21" customHeight="1">
      <c r="A16" s="36" t="s">
        <v>1484</v>
      </c>
      <c r="B16" s="207"/>
      <c r="C16" s="205">
        <v>1080</v>
      </c>
      <c r="D16" s="206"/>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5"/>
      <c r="AN16" s="195"/>
      <c r="AO16" s="195"/>
      <c r="AP16" s="195"/>
      <c r="AQ16" s="195"/>
      <c r="AR16" s="195"/>
      <c r="AS16" s="195"/>
      <c r="AT16" s="195"/>
      <c r="AU16" s="195"/>
      <c r="AV16" s="195"/>
      <c r="AW16" s="195"/>
      <c r="AX16" s="195"/>
      <c r="AY16" s="195"/>
      <c r="AZ16" s="195"/>
      <c r="BA16" s="195"/>
      <c r="BB16" s="195"/>
      <c r="BC16" s="195"/>
      <c r="BD16" s="195"/>
      <c r="BE16" s="195"/>
      <c r="BF16" s="195"/>
      <c r="BG16" s="195"/>
      <c r="BH16" s="195"/>
      <c r="BI16" s="195"/>
      <c r="BJ16" s="195"/>
      <c r="BK16" s="195"/>
      <c r="BL16" s="195"/>
      <c r="BM16" s="195"/>
      <c r="BN16" s="195"/>
      <c r="BO16" s="195"/>
      <c r="BP16" s="195"/>
      <c r="BQ16" s="195"/>
      <c r="BR16" s="195"/>
      <c r="BS16" s="195"/>
      <c r="BT16" s="195"/>
      <c r="BU16" s="195"/>
      <c r="BV16" s="195"/>
      <c r="BW16" s="195"/>
      <c r="BX16" s="195"/>
      <c r="BY16" s="195"/>
      <c r="BZ16" s="195"/>
      <c r="CA16" s="195"/>
      <c r="CB16" s="195"/>
      <c r="CC16" s="195"/>
      <c r="CD16" s="195"/>
      <c r="CE16" s="195"/>
      <c r="CF16" s="195"/>
      <c r="CG16" s="195"/>
      <c r="CH16" s="195"/>
      <c r="CI16" s="195"/>
      <c r="CJ16" s="195"/>
      <c r="CK16" s="195"/>
      <c r="CL16" s="195"/>
      <c r="CM16" s="195"/>
      <c r="CN16" s="195"/>
      <c r="CO16" s="195"/>
      <c r="CP16" s="195"/>
      <c r="CQ16" s="195"/>
      <c r="CR16" s="195"/>
      <c r="CS16" s="195"/>
      <c r="CT16" s="195"/>
      <c r="CU16" s="195"/>
      <c r="CV16" s="195"/>
      <c r="CW16" s="195"/>
      <c r="CX16" s="195"/>
      <c r="CY16" s="195"/>
      <c r="CZ16" s="195"/>
      <c r="DA16" s="195"/>
      <c r="DB16" s="195"/>
      <c r="DC16" s="195"/>
      <c r="DD16" s="195"/>
      <c r="DE16" s="195"/>
      <c r="DF16" s="195"/>
      <c r="DG16" s="195"/>
      <c r="DH16" s="195"/>
      <c r="DI16" s="195"/>
      <c r="DJ16" s="195"/>
      <c r="DK16" s="195"/>
      <c r="DL16" s="195"/>
      <c r="DM16" s="195"/>
      <c r="DN16" s="195"/>
      <c r="DO16" s="195"/>
      <c r="DP16" s="195"/>
      <c r="DQ16" s="195"/>
      <c r="DR16" s="195"/>
      <c r="DS16" s="195"/>
      <c r="DT16" s="195"/>
      <c r="DU16" s="195"/>
      <c r="DV16" s="195"/>
      <c r="DW16" s="195"/>
      <c r="DX16" s="195"/>
      <c r="DY16" s="195"/>
      <c r="DZ16" s="195"/>
      <c r="EA16" s="195"/>
      <c r="EB16" s="195"/>
      <c r="EC16" s="195"/>
      <c r="ED16" s="195"/>
      <c r="EE16" s="195"/>
      <c r="EF16" s="195"/>
      <c r="EG16" s="195"/>
      <c r="EH16" s="195"/>
      <c r="EI16" s="195"/>
      <c r="EJ16" s="195"/>
      <c r="EK16" s="195"/>
      <c r="EL16" s="195"/>
      <c r="EM16" s="195"/>
      <c r="EN16" s="195"/>
      <c r="EO16" s="195"/>
      <c r="EP16" s="195"/>
      <c r="EQ16" s="195"/>
      <c r="ER16" s="195"/>
      <c r="ES16" s="195"/>
      <c r="ET16" s="195"/>
      <c r="EU16" s="195"/>
      <c r="EV16" s="195"/>
      <c r="EW16" s="195"/>
      <c r="EX16" s="195"/>
      <c r="EY16" s="195"/>
      <c r="EZ16" s="195"/>
      <c r="FA16" s="195"/>
      <c r="FB16" s="195"/>
      <c r="FC16" s="195"/>
      <c r="FD16" s="195"/>
      <c r="FE16" s="195"/>
      <c r="FF16" s="195"/>
      <c r="FG16" s="195"/>
      <c r="FH16" s="195"/>
      <c r="FI16" s="195"/>
      <c r="FJ16" s="195"/>
      <c r="FK16" s="195"/>
      <c r="FL16" s="195"/>
      <c r="FM16" s="195"/>
      <c r="FN16" s="195"/>
      <c r="FO16" s="195"/>
      <c r="FP16" s="195"/>
      <c r="FQ16" s="195"/>
      <c r="FR16" s="195"/>
      <c r="FS16" s="195"/>
      <c r="FT16" s="195"/>
      <c r="FU16" s="195"/>
      <c r="FV16" s="195"/>
      <c r="FW16" s="195"/>
      <c r="FX16" s="195"/>
      <c r="FY16" s="195"/>
      <c r="FZ16" s="195"/>
      <c r="GA16" s="195"/>
      <c r="GB16" s="195"/>
      <c r="GC16" s="195"/>
      <c r="GD16" s="195"/>
      <c r="GE16" s="195"/>
      <c r="GF16" s="195"/>
      <c r="GG16" s="195"/>
      <c r="GH16" s="195"/>
      <c r="GI16" s="195"/>
      <c r="GJ16" s="195"/>
      <c r="GK16" s="195"/>
      <c r="GL16" s="195"/>
      <c r="GM16" s="195"/>
      <c r="GN16" s="195"/>
      <c r="GO16" s="195"/>
      <c r="GP16" s="195"/>
      <c r="GQ16" s="195"/>
      <c r="GR16" s="195"/>
      <c r="GS16" s="195"/>
      <c r="GT16" s="195"/>
      <c r="GU16" s="195"/>
      <c r="GV16" s="195"/>
      <c r="GW16" s="195"/>
      <c r="GX16" s="195"/>
      <c r="GY16" s="195"/>
      <c r="GZ16" s="195"/>
      <c r="HA16" s="195"/>
      <c r="HB16" s="195"/>
      <c r="HC16" s="195"/>
      <c r="HD16" s="195"/>
      <c r="HE16" s="195"/>
      <c r="HF16" s="195"/>
      <c r="HG16" s="195"/>
      <c r="HH16" s="195"/>
      <c r="HI16" s="195"/>
      <c r="HJ16" s="195"/>
      <c r="HK16" s="195"/>
      <c r="HL16" s="195"/>
      <c r="HM16" s="195"/>
      <c r="HN16" s="195"/>
      <c r="HO16" s="195"/>
      <c r="HP16" s="195"/>
      <c r="HQ16" s="195"/>
      <c r="HR16" s="195"/>
      <c r="HS16" s="195"/>
      <c r="HT16" s="195"/>
      <c r="HU16" s="195"/>
      <c r="HV16" s="195"/>
      <c r="HW16" s="195"/>
      <c r="HX16" s="195"/>
      <c r="HY16" s="195"/>
      <c r="HZ16" s="195"/>
      <c r="IA16" s="195"/>
      <c r="IB16" s="195"/>
      <c r="IC16" s="195"/>
      <c r="ID16" s="195"/>
      <c r="IE16" s="195"/>
      <c r="IF16" s="195"/>
      <c r="IG16" s="195"/>
      <c r="IH16" s="195"/>
      <c r="II16" s="195"/>
      <c r="IJ16" s="195"/>
      <c r="IK16" s="195"/>
      <c r="IL16" s="195"/>
      <c r="IM16" s="195"/>
      <c r="IN16" s="195"/>
      <c r="IO16" s="195"/>
      <c r="IP16" s="195"/>
      <c r="IQ16" s="195"/>
      <c r="IR16" s="195"/>
      <c r="IS16" s="195"/>
      <c r="IT16" s="195"/>
      <c r="IU16" s="195"/>
      <c r="IV16" s="195"/>
    </row>
    <row r="17" spans="1:256" customFormat="1" ht="21" customHeight="1">
      <c r="A17" s="36" t="s">
        <v>1485</v>
      </c>
      <c r="B17" s="207">
        <v>350</v>
      </c>
      <c r="C17" s="205">
        <v>5310</v>
      </c>
      <c r="D17" s="206">
        <f>+(C17-B17)/B17*100</f>
        <v>1417.1428571428571</v>
      </c>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195"/>
      <c r="AL17" s="195"/>
      <c r="AM17" s="195"/>
      <c r="AN17" s="195"/>
      <c r="AO17" s="195"/>
      <c r="AP17" s="195"/>
      <c r="AQ17" s="195"/>
      <c r="AR17" s="195"/>
      <c r="AS17" s="195"/>
      <c r="AT17" s="195"/>
      <c r="AU17" s="195"/>
      <c r="AV17" s="195"/>
      <c r="AW17" s="195"/>
      <c r="AX17" s="195"/>
      <c r="AY17" s="195"/>
      <c r="AZ17" s="195"/>
      <c r="BA17" s="195"/>
      <c r="BB17" s="195"/>
      <c r="BC17" s="195"/>
      <c r="BD17" s="195"/>
      <c r="BE17" s="195"/>
      <c r="BF17" s="195"/>
      <c r="BG17" s="195"/>
      <c r="BH17" s="195"/>
      <c r="BI17" s="195"/>
      <c r="BJ17" s="195"/>
      <c r="BK17" s="195"/>
      <c r="BL17" s="195"/>
      <c r="BM17" s="195"/>
      <c r="BN17" s="195"/>
      <c r="BO17" s="195"/>
      <c r="BP17" s="195"/>
      <c r="BQ17" s="195"/>
      <c r="BR17" s="195"/>
      <c r="BS17" s="195"/>
      <c r="BT17" s="195"/>
      <c r="BU17" s="195"/>
      <c r="BV17" s="195"/>
      <c r="BW17" s="195"/>
      <c r="BX17" s="195"/>
      <c r="BY17" s="195"/>
      <c r="BZ17" s="195"/>
      <c r="CA17" s="195"/>
      <c r="CB17" s="195"/>
      <c r="CC17" s="195"/>
      <c r="CD17" s="195"/>
      <c r="CE17" s="195"/>
      <c r="CF17" s="195"/>
      <c r="CG17" s="195"/>
      <c r="CH17" s="195"/>
      <c r="CI17" s="195"/>
      <c r="CJ17" s="195"/>
      <c r="CK17" s="195"/>
      <c r="CL17" s="195"/>
      <c r="CM17" s="195"/>
      <c r="CN17" s="195"/>
      <c r="CO17" s="195"/>
      <c r="CP17" s="195"/>
      <c r="CQ17" s="195"/>
      <c r="CR17" s="195"/>
      <c r="CS17" s="195"/>
      <c r="CT17" s="195"/>
      <c r="CU17" s="195"/>
      <c r="CV17" s="195"/>
      <c r="CW17" s="195"/>
      <c r="CX17" s="195"/>
      <c r="CY17" s="195"/>
      <c r="CZ17" s="195"/>
      <c r="DA17" s="195"/>
      <c r="DB17" s="195"/>
      <c r="DC17" s="195"/>
      <c r="DD17" s="195"/>
      <c r="DE17" s="195"/>
      <c r="DF17" s="195"/>
      <c r="DG17" s="195"/>
      <c r="DH17" s="195"/>
      <c r="DI17" s="195"/>
      <c r="DJ17" s="195"/>
      <c r="DK17" s="195"/>
      <c r="DL17" s="195"/>
      <c r="DM17" s="195"/>
      <c r="DN17" s="195"/>
      <c r="DO17" s="195"/>
      <c r="DP17" s="195"/>
      <c r="DQ17" s="195"/>
      <c r="DR17" s="195"/>
      <c r="DS17" s="195"/>
      <c r="DT17" s="195"/>
      <c r="DU17" s="195"/>
      <c r="DV17" s="195"/>
      <c r="DW17" s="195"/>
      <c r="DX17" s="195"/>
      <c r="DY17" s="195"/>
      <c r="DZ17" s="195"/>
      <c r="EA17" s="195"/>
      <c r="EB17" s="195"/>
      <c r="EC17" s="195"/>
      <c r="ED17" s="195"/>
      <c r="EE17" s="195"/>
      <c r="EF17" s="195"/>
      <c r="EG17" s="195"/>
      <c r="EH17" s="195"/>
      <c r="EI17" s="195"/>
      <c r="EJ17" s="195"/>
      <c r="EK17" s="195"/>
      <c r="EL17" s="195"/>
      <c r="EM17" s="195"/>
      <c r="EN17" s="195"/>
      <c r="EO17" s="195"/>
      <c r="EP17" s="195"/>
      <c r="EQ17" s="195"/>
      <c r="ER17" s="195"/>
      <c r="ES17" s="195"/>
      <c r="ET17" s="195"/>
      <c r="EU17" s="195"/>
      <c r="EV17" s="195"/>
      <c r="EW17" s="195"/>
      <c r="EX17" s="195"/>
      <c r="EY17" s="195"/>
      <c r="EZ17" s="195"/>
      <c r="FA17" s="195"/>
      <c r="FB17" s="195"/>
      <c r="FC17" s="195"/>
      <c r="FD17" s="195"/>
      <c r="FE17" s="195"/>
      <c r="FF17" s="195"/>
      <c r="FG17" s="195"/>
      <c r="FH17" s="195"/>
      <c r="FI17" s="195"/>
      <c r="FJ17" s="195"/>
      <c r="FK17" s="195"/>
      <c r="FL17" s="195"/>
      <c r="FM17" s="195"/>
      <c r="FN17" s="195"/>
      <c r="FO17" s="195"/>
      <c r="FP17" s="195"/>
      <c r="FQ17" s="195"/>
      <c r="FR17" s="195"/>
      <c r="FS17" s="195"/>
      <c r="FT17" s="195"/>
      <c r="FU17" s="195"/>
      <c r="FV17" s="195"/>
      <c r="FW17" s="195"/>
      <c r="FX17" s="195"/>
      <c r="FY17" s="195"/>
      <c r="FZ17" s="195"/>
      <c r="GA17" s="195"/>
      <c r="GB17" s="195"/>
      <c r="GC17" s="195"/>
      <c r="GD17" s="195"/>
      <c r="GE17" s="195"/>
      <c r="GF17" s="195"/>
      <c r="GG17" s="195"/>
      <c r="GH17" s="195"/>
      <c r="GI17" s="195"/>
      <c r="GJ17" s="195"/>
      <c r="GK17" s="195"/>
      <c r="GL17" s="195"/>
      <c r="GM17" s="195"/>
      <c r="GN17" s="195"/>
      <c r="GO17" s="195"/>
      <c r="GP17" s="195"/>
      <c r="GQ17" s="195"/>
      <c r="GR17" s="195"/>
      <c r="GS17" s="195"/>
      <c r="GT17" s="195"/>
      <c r="GU17" s="195"/>
      <c r="GV17" s="195"/>
      <c r="GW17" s="195"/>
      <c r="GX17" s="195"/>
      <c r="GY17" s="195"/>
      <c r="GZ17" s="195"/>
      <c r="HA17" s="195"/>
      <c r="HB17" s="195"/>
      <c r="HC17" s="195"/>
      <c r="HD17" s="195"/>
      <c r="HE17" s="195"/>
      <c r="HF17" s="195"/>
      <c r="HG17" s="195"/>
      <c r="HH17" s="195"/>
      <c r="HI17" s="195"/>
      <c r="HJ17" s="195"/>
      <c r="HK17" s="195"/>
      <c r="HL17" s="195"/>
      <c r="HM17" s="195"/>
      <c r="HN17" s="195"/>
      <c r="HO17" s="195"/>
      <c r="HP17" s="195"/>
      <c r="HQ17" s="195"/>
      <c r="HR17" s="195"/>
      <c r="HS17" s="195"/>
      <c r="HT17" s="195"/>
      <c r="HU17" s="195"/>
      <c r="HV17" s="195"/>
      <c r="HW17" s="195"/>
      <c r="HX17" s="195"/>
      <c r="HY17" s="195"/>
      <c r="HZ17" s="195"/>
      <c r="IA17" s="195"/>
      <c r="IB17" s="195"/>
      <c r="IC17" s="195"/>
      <c r="ID17" s="195"/>
      <c r="IE17" s="195"/>
      <c r="IF17" s="195"/>
      <c r="IG17" s="195"/>
      <c r="IH17" s="195"/>
      <c r="II17" s="195"/>
      <c r="IJ17" s="195"/>
      <c r="IK17" s="195"/>
      <c r="IL17" s="195"/>
      <c r="IM17" s="195"/>
      <c r="IN17" s="195"/>
      <c r="IO17" s="195"/>
      <c r="IP17" s="195"/>
      <c r="IQ17" s="195"/>
      <c r="IR17" s="195"/>
      <c r="IS17" s="195"/>
      <c r="IT17" s="195"/>
      <c r="IU17" s="195"/>
      <c r="IV17" s="195"/>
    </row>
    <row r="18" spans="1:256" customFormat="1" ht="21" customHeight="1">
      <c r="A18" s="36" t="s">
        <v>1486</v>
      </c>
      <c r="B18" s="207"/>
      <c r="C18" s="205"/>
      <c r="D18" s="206"/>
      <c r="E18" s="195"/>
      <c r="F18" s="195"/>
      <c r="G18" s="195"/>
      <c r="H18" s="195"/>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95"/>
      <c r="AL18" s="195"/>
      <c r="AM18" s="195"/>
      <c r="AN18" s="195"/>
      <c r="AO18" s="195"/>
      <c r="AP18" s="195"/>
      <c r="AQ18" s="195"/>
      <c r="AR18" s="195"/>
      <c r="AS18" s="195"/>
      <c r="AT18" s="195"/>
      <c r="AU18" s="195"/>
      <c r="AV18" s="195"/>
      <c r="AW18" s="195"/>
      <c r="AX18" s="195"/>
      <c r="AY18" s="195"/>
      <c r="AZ18" s="195"/>
      <c r="BA18" s="195"/>
      <c r="BB18" s="195"/>
      <c r="BC18" s="195"/>
      <c r="BD18" s="195"/>
      <c r="BE18" s="195"/>
      <c r="BF18" s="195"/>
      <c r="BG18" s="195"/>
      <c r="BH18" s="195"/>
      <c r="BI18" s="195"/>
      <c r="BJ18" s="195"/>
      <c r="BK18" s="195"/>
      <c r="BL18" s="195"/>
      <c r="BM18" s="195"/>
      <c r="BN18" s="195"/>
      <c r="BO18" s="195"/>
      <c r="BP18" s="195"/>
      <c r="BQ18" s="195"/>
      <c r="BR18" s="195"/>
      <c r="BS18" s="195"/>
      <c r="BT18" s="195"/>
      <c r="BU18" s="195"/>
      <c r="BV18" s="195"/>
      <c r="BW18" s="195"/>
      <c r="BX18" s="195"/>
      <c r="BY18" s="195"/>
      <c r="BZ18" s="195"/>
      <c r="CA18" s="195"/>
      <c r="CB18" s="195"/>
      <c r="CC18" s="195"/>
      <c r="CD18" s="195"/>
      <c r="CE18" s="195"/>
      <c r="CF18" s="195"/>
      <c r="CG18" s="195"/>
      <c r="CH18" s="195"/>
      <c r="CI18" s="195"/>
      <c r="CJ18" s="195"/>
      <c r="CK18" s="195"/>
      <c r="CL18" s="195"/>
      <c r="CM18" s="195"/>
      <c r="CN18" s="195"/>
      <c r="CO18" s="195"/>
      <c r="CP18" s="195"/>
      <c r="CQ18" s="195"/>
      <c r="CR18" s="195"/>
      <c r="CS18" s="195"/>
      <c r="CT18" s="195"/>
      <c r="CU18" s="195"/>
      <c r="CV18" s="195"/>
      <c r="CW18" s="195"/>
      <c r="CX18" s="195"/>
      <c r="CY18" s="195"/>
      <c r="CZ18" s="195"/>
      <c r="DA18" s="195"/>
      <c r="DB18" s="195"/>
      <c r="DC18" s="195"/>
      <c r="DD18" s="195"/>
      <c r="DE18" s="195"/>
      <c r="DF18" s="195"/>
      <c r="DG18" s="195"/>
      <c r="DH18" s="195"/>
      <c r="DI18" s="195"/>
      <c r="DJ18" s="195"/>
      <c r="DK18" s="195"/>
      <c r="DL18" s="195"/>
      <c r="DM18" s="195"/>
      <c r="DN18" s="195"/>
      <c r="DO18" s="195"/>
      <c r="DP18" s="195"/>
      <c r="DQ18" s="195"/>
      <c r="DR18" s="195"/>
      <c r="DS18" s="195"/>
      <c r="DT18" s="195"/>
      <c r="DU18" s="195"/>
      <c r="DV18" s="195"/>
      <c r="DW18" s="195"/>
      <c r="DX18" s="195"/>
      <c r="DY18" s="195"/>
      <c r="DZ18" s="195"/>
      <c r="EA18" s="195"/>
      <c r="EB18" s="195"/>
      <c r="EC18" s="195"/>
      <c r="ED18" s="195"/>
      <c r="EE18" s="195"/>
      <c r="EF18" s="195"/>
      <c r="EG18" s="195"/>
      <c r="EH18" s="195"/>
      <c r="EI18" s="195"/>
      <c r="EJ18" s="195"/>
      <c r="EK18" s="195"/>
      <c r="EL18" s="195"/>
      <c r="EM18" s="195"/>
      <c r="EN18" s="195"/>
      <c r="EO18" s="195"/>
      <c r="EP18" s="195"/>
      <c r="EQ18" s="195"/>
      <c r="ER18" s="195"/>
      <c r="ES18" s="195"/>
      <c r="ET18" s="195"/>
      <c r="EU18" s="195"/>
      <c r="EV18" s="195"/>
      <c r="EW18" s="195"/>
      <c r="EX18" s="195"/>
      <c r="EY18" s="195"/>
      <c r="EZ18" s="195"/>
      <c r="FA18" s="195"/>
      <c r="FB18" s="195"/>
      <c r="FC18" s="195"/>
      <c r="FD18" s="195"/>
      <c r="FE18" s="195"/>
      <c r="FF18" s="195"/>
      <c r="FG18" s="195"/>
      <c r="FH18" s="195"/>
      <c r="FI18" s="195"/>
      <c r="FJ18" s="195"/>
      <c r="FK18" s="195"/>
      <c r="FL18" s="195"/>
      <c r="FM18" s="195"/>
      <c r="FN18" s="195"/>
      <c r="FO18" s="195"/>
      <c r="FP18" s="195"/>
      <c r="FQ18" s="195"/>
      <c r="FR18" s="195"/>
      <c r="FS18" s="195"/>
      <c r="FT18" s="195"/>
      <c r="FU18" s="195"/>
      <c r="FV18" s="195"/>
      <c r="FW18" s="195"/>
      <c r="FX18" s="195"/>
      <c r="FY18" s="195"/>
      <c r="FZ18" s="195"/>
      <c r="GA18" s="195"/>
      <c r="GB18" s="195"/>
      <c r="GC18" s="195"/>
      <c r="GD18" s="195"/>
      <c r="GE18" s="195"/>
      <c r="GF18" s="195"/>
      <c r="GG18" s="195"/>
      <c r="GH18" s="195"/>
      <c r="GI18" s="195"/>
      <c r="GJ18" s="195"/>
      <c r="GK18" s="195"/>
      <c r="GL18" s="195"/>
      <c r="GM18" s="195"/>
      <c r="GN18" s="195"/>
      <c r="GO18" s="195"/>
      <c r="GP18" s="195"/>
      <c r="GQ18" s="195"/>
      <c r="GR18" s="195"/>
      <c r="GS18" s="195"/>
      <c r="GT18" s="195"/>
      <c r="GU18" s="195"/>
      <c r="GV18" s="195"/>
      <c r="GW18" s="195"/>
      <c r="GX18" s="195"/>
      <c r="GY18" s="195"/>
      <c r="GZ18" s="195"/>
      <c r="HA18" s="195"/>
      <c r="HB18" s="195"/>
      <c r="HC18" s="195"/>
      <c r="HD18" s="195"/>
      <c r="HE18" s="195"/>
      <c r="HF18" s="195"/>
      <c r="HG18" s="195"/>
      <c r="HH18" s="195"/>
      <c r="HI18" s="195"/>
      <c r="HJ18" s="195"/>
      <c r="HK18" s="195"/>
      <c r="HL18" s="195"/>
      <c r="HM18" s="195"/>
      <c r="HN18" s="195"/>
      <c r="HO18" s="195"/>
      <c r="HP18" s="195"/>
      <c r="HQ18" s="195"/>
      <c r="HR18" s="195"/>
      <c r="HS18" s="195"/>
      <c r="HT18" s="195"/>
      <c r="HU18" s="195"/>
      <c r="HV18" s="195"/>
      <c r="HW18" s="195"/>
      <c r="HX18" s="195"/>
      <c r="HY18" s="195"/>
      <c r="HZ18" s="195"/>
      <c r="IA18" s="195"/>
      <c r="IB18" s="195"/>
      <c r="IC18" s="195"/>
      <c r="ID18" s="195"/>
      <c r="IE18" s="195"/>
      <c r="IF18" s="195"/>
      <c r="IG18" s="195"/>
      <c r="IH18" s="195"/>
      <c r="II18" s="195"/>
      <c r="IJ18" s="195"/>
      <c r="IK18" s="195"/>
      <c r="IL18" s="195"/>
      <c r="IM18" s="195"/>
      <c r="IN18" s="195"/>
      <c r="IO18" s="195"/>
      <c r="IP18" s="195"/>
      <c r="IQ18" s="195"/>
      <c r="IR18" s="195"/>
      <c r="IS18" s="195"/>
      <c r="IT18" s="195"/>
      <c r="IU18" s="195"/>
      <c r="IV18" s="195"/>
    </row>
    <row r="19" spans="1:256" customFormat="1" ht="21" customHeight="1">
      <c r="A19" s="37" t="s">
        <v>1487</v>
      </c>
      <c r="B19" s="207"/>
      <c r="C19" s="205"/>
      <c r="D19" s="206"/>
      <c r="E19" s="195"/>
      <c r="F19" s="195"/>
      <c r="G19" s="195"/>
      <c r="H19" s="195"/>
      <c r="I19" s="195"/>
      <c r="J19" s="195"/>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A19" s="195"/>
      <c r="CB19" s="195"/>
      <c r="CC19" s="195"/>
      <c r="CD19" s="195"/>
      <c r="CE19" s="195"/>
      <c r="CF19" s="195"/>
      <c r="CG19" s="195"/>
      <c r="CH19" s="195"/>
      <c r="CI19" s="195"/>
      <c r="CJ19" s="195"/>
      <c r="CK19" s="195"/>
      <c r="CL19" s="195"/>
      <c r="CM19" s="195"/>
      <c r="CN19" s="195"/>
      <c r="CO19" s="195"/>
      <c r="CP19" s="195"/>
      <c r="CQ19" s="195"/>
      <c r="CR19" s="195"/>
      <c r="CS19" s="195"/>
      <c r="CT19" s="195"/>
      <c r="CU19" s="195"/>
      <c r="CV19" s="195"/>
      <c r="CW19" s="195"/>
      <c r="CX19" s="195"/>
      <c r="CY19" s="195"/>
      <c r="CZ19" s="195"/>
      <c r="DA19" s="195"/>
      <c r="DB19" s="195"/>
      <c r="DC19" s="195"/>
      <c r="DD19" s="195"/>
      <c r="DE19" s="195"/>
      <c r="DF19" s="195"/>
      <c r="DG19" s="195"/>
      <c r="DH19" s="195"/>
      <c r="DI19" s="195"/>
      <c r="DJ19" s="195"/>
      <c r="DK19" s="195"/>
      <c r="DL19" s="195"/>
      <c r="DM19" s="195"/>
      <c r="DN19" s="195"/>
      <c r="DO19" s="195"/>
      <c r="DP19" s="195"/>
      <c r="DQ19" s="195"/>
      <c r="DR19" s="195"/>
      <c r="DS19" s="195"/>
      <c r="DT19" s="195"/>
      <c r="DU19" s="195"/>
      <c r="DV19" s="195"/>
      <c r="DW19" s="195"/>
      <c r="DX19" s="195"/>
      <c r="DY19" s="195"/>
      <c r="DZ19" s="195"/>
      <c r="EA19" s="195"/>
      <c r="EB19" s="195"/>
      <c r="EC19" s="195"/>
      <c r="ED19" s="195"/>
      <c r="EE19" s="195"/>
      <c r="EF19" s="195"/>
      <c r="EG19" s="195"/>
      <c r="EH19" s="195"/>
      <c r="EI19" s="195"/>
      <c r="EJ19" s="195"/>
      <c r="EK19" s="195"/>
      <c r="EL19" s="195"/>
      <c r="EM19" s="195"/>
      <c r="EN19" s="195"/>
      <c r="EO19" s="195"/>
      <c r="EP19" s="195"/>
      <c r="EQ19" s="195"/>
      <c r="ER19" s="195"/>
      <c r="ES19" s="195"/>
      <c r="ET19" s="195"/>
      <c r="EU19" s="195"/>
      <c r="EV19" s="195"/>
      <c r="EW19" s="195"/>
      <c r="EX19" s="195"/>
      <c r="EY19" s="195"/>
      <c r="EZ19" s="195"/>
      <c r="FA19" s="195"/>
      <c r="FB19" s="195"/>
      <c r="FC19" s="195"/>
      <c r="FD19" s="195"/>
      <c r="FE19" s="195"/>
      <c r="FF19" s="195"/>
      <c r="FG19" s="195"/>
      <c r="FH19" s="195"/>
      <c r="FI19" s="195"/>
      <c r="FJ19" s="195"/>
      <c r="FK19" s="195"/>
      <c r="FL19" s="195"/>
      <c r="FM19" s="195"/>
      <c r="FN19" s="195"/>
      <c r="FO19" s="195"/>
      <c r="FP19" s="195"/>
      <c r="FQ19" s="195"/>
      <c r="FR19" s="195"/>
      <c r="FS19" s="195"/>
      <c r="FT19" s="195"/>
      <c r="FU19" s="195"/>
      <c r="FV19" s="195"/>
      <c r="FW19" s="195"/>
      <c r="FX19" s="195"/>
      <c r="FY19" s="195"/>
      <c r="FZ19" s="195"/>
      <c r="GA19" s="195"/>
      <c r="GB19" s="195"/>
      <c r="GC19" s="195"/>
      <c r="GD19" s="195"/>
      <c r="GE19" s="195"/>
      <c r="GF19" s="195"/>
      <c r="GG19" s="195"/>
      <c r="GH19" s="195"/>
      <c r="GI19" s="195"/>
      <c r="GJ19" s="195"/>
      <c r="GK19" s="195"/>
      <c r="GL19" s="195"/>
      <c r="GM19" s="195"/>
      <c r="GN19" s="195"/>
      <c r="GO19" s="195"/>
      <c r="GP19" s="195"/>
      <c r="GQ19" s="195"/>
      <c r="GR19" s="195"/>
      <c r="GS19" s="195"/>
      <c r="GT19" s="195"/>
      <c r="GU19" s="195"/>
      <c r="GV19" s="195"/>
      <c r="GW19" s="195"/>
      <c r="GX19" s="195"/>
      <c r="GY19" s="195"/>
      <c r="GZ19" s="195"/>
      <c r="HA19" s="195"/>
      <c r="HB19" s="195"/>
      <c r="HC19" s="195"/>
      <c r="HD19" s="195"/>
      <c r="HE19" s="195"/>
      <c r="HF19" s="195"/>
      <c r="HG19" s="195"/>
      <c r="HH19" s="195"/>
      <c r="HI19" s="195"/>
      <c r="HJ19" s="195"/>
      <c r="HK19" s="195"/>
      <c r="HL19" s="195"/>
      <c r="HM19" s="195"/>
      <c r="HN19" s="195"/>
      <c r="HO19" s="195"/>
      <c r="HP19" s="195"/>
      <c r="HQ19" s="195"/>
      <c r="HR19" s="195"/>
      <c r="HS19" s="195"/>
      <c r="HT19" s="195"/>
      <c r="HU19" s="195"/>
      <c r="HV19" s="195"/>
      <c r="HW19" s="195"/>
      <c r="HX19" s="195"/>
      <c r="HY19" s="195"/>
      <c r="HZ19" s="195"/>
      <c r="IA19" s="195"/>
      <c r="IB19" s="195"/>
      <c r="IC19" s="195"/>
      <c r="ID19" s="195"/>
      <c r="IE19" s="195"/>
      <c r="IF19" s="195"/>
      <c r="IG19" s="195"/>
      <c r="IH19" s="195"/>
      <c r="II19" s="195"/>
      <c r="IJ19" s="195"/>
      <c r="IK19" s="195"/>
      <c r="IL19" s="195"/>
      <c r="IM19" s="195"/>
      <c r="IN19" s="195"/>
      <c r="IO19" s="195"/>
      <c r="IP19" s="195"/>
      <c r="IQ19" s="195"/>
      <c r="IR19" s="195"/>
      <c r="IS19" s="195"/>
      <c r="IT19" s="195"/>
      <c r="IU19" s="195"/>
      <c r="IV19" s="195"/>
    </row>
    <row r="20" spans="1:256" customFormat="1" ht="21" customHeight="1">
      <c r="A20" s="36" t="s">
        <v>1488</v>
      </c>
      <c r="B20" s="207">
        <v>32012</v>
      </c>
      <c r="C20" s="205"/>
      <c r="D20" s="206"/>
      <c r="E20" s="195"/>
      <c r="F20" s="195"/>
      <c r="G20" s="195"/>
      <c r="H20" s="195"/>
      <c r="I20" s="195"/>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5"/>
      <c r="AN20" s="195"/>
      <c r="AO20" s="195"/>
      <c r="AP20" s="195"/>
      <c r="AQ20" s="195"/>
      <c r="AR20" s="195"/>
      <c r="AS20" s="195"/>
      <c r="AT20" s="195"/>
      <c r="AU20" s="195"/>
      <c r="AV20" s="195"/>
      <c r="AW20" s="195"/>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c r="BU20" s="195"/>
      <c r="BV20" s="195"/>
      <c r="BW20" s="195"/>
      <c r="BX20" s="195"/>
      <c r="BY20" s="195"/>
      <c r="BZ20" s="195"/>
      <c r="CA20" s="195"/>
      <c r="CB20" s="195"/>
      <c r="CC20" s="195"/>
      <c r="CD20" s="195"/>
      <c r="CE20" s="195"/>
      <c r="CF20" s="195"/>
      <c r="CG20" s="195"/>
      <c r="CH20" s="195"/>
      <c r="CI20" s="195"/>
      <c r="CJ20" s="195"/>
      <c r="CK20" s="195"/>
      <c r="CL20" s="195"/>
      <c r="CM20" s="195"/>
      <c r="CN20" s="195"/>
      <c r="CO20" s="195"/>
      <c r="CP20" s="195"/>
      <c r="CQ20" s="195"/>
      <c r="CR20" s="195"/>
      <c r="CS20" s="195"/>
      <c r="CT20" s="195"/>
      <c r="CU20" s="195"/>
      <c r="CV20" s="195"/>
      <c r="CW20" s="195"/>
      <c r="CX20" s="195"/>
      <c r="CY20" s="195"/>
      <c r="CZ20" s="195"/>
      <c r="DA20" s="195"/>
      <c r="DB20" s="195"/>
      <c r="DC20" s="195"/>
      <c r="DD20" s="195"/>
      <c r="DE20" s="195"/>
      <c r="DF20" s="195"/>
      <c r="DG20" s="195"/>
      <c r="DH20" s="195"/>
      <c r="DI20" s="195"/>
      <c r="DJ20" s="195"/>
      <c r="DK20" s="195"/>
      <c r="DL20" s="195"/>
      <c r="DM20" s="195"/>
      <c r="DN20" s="195"/>
      <c r="DO20" s="195"/>
      <c r="DP20" s="195"/>
      <c r="DQ20" s="195"/>
      <c r="DR20" s="195"/>
      <c r="DS20" s="195"/>
      <c r="DT20" s="195"/>
      <c r="DU20" s="195"/>
      <c r="DV20" s="195"/>
      <c r="DW20" s="195"/>
      <c r="DX20" s="195"/>
      <c r="DY20" s="195"/>
      <c r="DZ20" s="195"/>
      <c r="EA20" s="195"/>
      <c r="EB20" s="195"/>
      <c r="EC20" s="195"/>
      <c r="ED20" s="195"/>
      <c r="EE20" s="195"/>
      <c r="EF20" s="195"/>
      <c r="EG20" s="195"/>
      <c r="EH20" s="195"/>
      <c r="EI20" s="195"/>
      <c r="EJ20" s="195"/>
      <c r="EK20" s="195"/>
      <c r="EL20" s="195"/>
      <c r="EM20" s="195"/>
      <c r="EN20" s="195"/>
      <c r="EO20" s="195"/>
      <c r="EP20" s="195"/>
      <c r="EQ20" s="195"/>
      <c r="ER20" s="195"/>
      <c r="ES20" s="195"/>
      <c r="ET20" s="195"/>
      <c r="EU20" s="195"/>
      <c r="EV20" s="195"/>
      <c r="EW20" s="195"/>
      <c r="EX20" s="195"/>
      <c r="EY20" s="195"/>
      <c r="EZ20" s="195"/>
      <c r="FA20" s="195"/>
      <c r="FB20" s="195"/>
      <c r="FC20" s="195"/>
      <c r="FD20" s="195"/>
      <c r="FE20" s="195"/>
      <c r="FF20" s="195"/>
      <c r="FG20" s="195"/>
      <c r="FH20" s="195"/>
      <c r="FI20" s="195"/>
      <c r="FJ20" s="195"/>
      <c r="FK20" s="195"/>
      <c r="FL20" s="195"/>
      <c r="FM20" s="195"/>
      <c r="FN20" s="195"/>
      <c r="FO20" s="195"/>
      <c r="FP20" s="195"/>
      <c r="FQ20" s="195"/>
      <c r="FR20" s="195"/>
      <c r="FS20" s="195"/>
      <c r="FT20" s="195"/>
      <c r="FU20" s="195"/>
      <c r="FV20" s="195"/>
      <c r="FW20" s="195"/>
      <c r="FX20" s="195"/>
      <c r="FY20" s="195"/>
      <c r="FZ20" s="195"/>
      <c r="GA20" s="195"/>
      <c r="GB20" s="195"/>
      <c r="GC20" s="195"/>
      <c r="GD20" s="195"/>
      <c r="GE20" s="195"/>
      <c r="GF20" s="195"/>
      <c r="GG20" s="195"/>
      <c r="GH20" s="195"/>
      <c r="GI20" s="195"/>
      <c r="GJ20" s="195"/>
      <c r="GK20" s="195"/>
      <c r="GL20" s="195"/>
      <c r="GM20" s="195"/>
      <c r="GN20" s="195"/>
      <c r="GO20" s="195"/>
      <c r="GP20" s="195"/>
      <c r="GQ20" s="195"/>
      <c r="GR20" s="195"/>
      <c r="GS20" s="195"/>
      <c r="GT20" s="195"/>
      <c r="GU20" s="195"/>
      <c r="GV20" s="195"/>
      <c r="GW20" s="195"/>
      <c r="GX20" s="195"/>
      <c r="GY20" s="195"/>
      <c r="GZ20" s="195"/>
      <c r="HA20" s="195"/>
      <c r="HB20" s="195"/>
      <c r="HC20" s="195"/>
      <c r="HD20" s="195"/>
      <c r="HE20" s="195"/>
      <c r="HF20" s="195"/>
      <c r="HG20" s="195"/>
      <c r="HH20" s="195"/>
      <c r="HI20" s="195"/>
      <c r="HJ20" s="195"/>
      <c r="HK20" s="195"/>
      <c r="HL20" s="195"/>
      <c r="HM20" s="195"/>
      <c r="HN20" s="195"/>
      <c r="HO20" s="195"/>
      <c r="HP20" s="195"/>
      <c r="HQ20" s="195"/>
      <c r="HR20" s="195"/>
      <c r="HS20" s="195"/>
      <c r="HT20" s="195"/>
      <c r="HU20" s="195"/>
      <c r="HV20" s="195"/>
      <c r="HW20" s="195"/>
      <c r="HX20" s="195"/>
      <c r="HY20" s="195"/>
      <c r="HZ20" s="195"/>
      <c r="IA20" s="195"/>
      <c r="IB20" s="195"/>
      <c r="IC20" s="195"/>
      <c r="ID20" s="195"/>
      <c r="IE20" s="195"/>
      <c r="IF20" s="195"/>
      <c r="IG20" s="195"/>
      <c r="IH20" s="195"/>
      <c r="II20" s="195"/>
      <c r="IJ20" s="195"/>
      <c r="IK20" s="195"/>
      <c r="IL20" s="195"/>
      <c r="IM20" s="195"/>
      <c r="IN20" s="195"/>
      <c r="IO20" s="195"/>
      <c r="IP20" s="195"/>
      <c r="IQ20" s="195"/>
      <c r="IR20" s="195"/>
      <c r="IS20" s="195"/>
      <c r="IT20" s="195"/>
      <c r="IU20" s="195"/>
      <c r="IV20" s="195"/>
    </row>
    <row r="21" spans="1:256" customFormat="1" ht="21" customHeight="1">
      <c r="A21" s="35" t="s">
        <v>1489</v>
      </c>
      <c r="B21" s="207"/>
      <c r="C21" s="205"/>
      <c r="D21" s="206"/>
      <c r="E21" s="195"/>
      <c r="F21" s="195"/>
      <c r="G21" s="195"/>
      <c r="H21" s="195"/>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5"/>
      <c r="AN21" s="195"/>
      <c r="AO21" s="195"/>
      <c r="AP21" s="195"/>
      <c r="AQ21" s="195"/>
      <c r="AR21" s="195"/>
      <c r="AS21" s="195"/>
      <c r="AT21" s="195"/>
      <c r="AU21" s="195"/>
      <c r="AV21" s="195"/>
      <c r="AW21" s="195"/>
      <c r="AX21" s="195"/>
      <c r="AY21" s="195"/>
      <c r="AZ21" s="195"/>
      <c r="BA21" s="195"/>
      <c r="BB21" s="195"/>
      <c r="BC21" s="195"/>
      <c r="BD21" s="195"/>
      <c r="BE21" s="195"/>
      <c r="BF21" s="195"/>
      <c r="BG21" s="195"/>
      <c r="BH21" s="195"/>
      <c r="BI21" s="195"/>
      <c r="BJ21" s="195"/>
      <c r="BK21" s="195"/>
      <c r="BL21" s="195"/>
      <c r="BM21" s="195"/>
      <c r="BN21" s="195"/>
      <c r="BO21" s="195"/>
      <c r="BP21" s="195"/>
      <c r="BQ21" s="195"/>
      <c r="BR21" s="195"/>
      <c r="BS21" s="195"/>
      <c r="BT21" s="195"/>
      <c r="BU21" s="195"/>
      <c r="BV21" s="195"/>
      <c r="BW21" s="195"/>
      <c r="BX21" s="195"/>
      <c r="BY21" s="195"/>
      <c r="BZ21" s="195"/>
      <c r="CA21" s="195"/>
      <c r="CB21" s="195"/>
      <c r="CC21" s="195"/>
      <c r="CD21" s="195"/>
      <c r="CE21" s="195"/>
      <c r="CF21" s="195"/>
      <c r="CG21" s="195"/>
      <c r="CH21" s="195"/>
      <c r="CI21" s="195"/>
      <c r="CJ21" s="195"/>
      <c r="CK21" s="195"/>
      <c r="CL21" s="195"/>
      <c r="CM21" s="195"/>
      <c r="CN21" s="195"/>
      <c r="CO21" s="195"/>
      <c r="CP21" s="195"/>
      <c r="CQ21" s="195"/>
      <c r="CR21" s="195"/>
      <c r="CS21" s="195"/>
      <c r="CT21" s="195"/>
      <c r="CU21" s="195"/>
      <c r="CV21" s="195"/>
      <c r="CW21" s="195"/>
      <c r="CX21" s="195"/>
      <c r="CY21" s="195"/>
      <c r="CZ21" s="195"/>
      <c r="DA21" s="195"/>
      <c r="DB21" s="195"/>
      <c r="DC21" s="195"/>
      <c r="DD21" s="195"/>
      <c r="DE21" s="195"/>
      <c r="DF21" s="195"/>
      <c r="DG21" s="195"/>
      <c r="DH21" s="195"/>
      <c r="DI21" s="195"/>
      <c r="DJ21" s="195"/>
      <c r="DK21" s="195"/>
      <c r="DL21" s="195"/>
      <c r="DM21" s="195"/>
      <c r="DN21" s="195"/>
      <c r="DO21" s="195"/>
      <c r="DP21" s="195"/>
      <c r="DQ21" s="195"/>
      <c r="DR21" s="195"/>
      <c r="DS21" s="195"/>
      <c r="DT21" s="195"/>
      <c r="DU21" s="195"/>
      <c r="DV21" s="195"/>
      <c r="DW21" s="195"/>
      <c r="DX21" s="195"/>
      <c r="DY21" s="195"/>
      <c r="DZ21" s="195"/>
      <c r="EA21" s="195"/>
      <c r="EB21" s="195"/>
      <c r="EC21" s="195"/>
      <c r="ED21" s="195"/>
      <c r="EE21" s="195"/>
      <c r="EF21" s="195"/>
      <c r="EG21" s="195"/>
      <c r="EH21" s="195"/>
      <c r="EI21" s="195"/>
      <c r="EJ21" s="195"/>
      <c r="EK21" s="195"/>
      <c r="EL21" s="195"/>
      <c r="EM21" s="195"/>
      <c r="EN21" s="195"/>
      <c r="EO21" s="195"/>
      <c r="EP21" s="195"/>
      <c r="EQ21" s="195"/>
      <c r="ER21" s="195"/>
      <c r="ES21" s="195"/>
      <c r="ET21" s="195"/>
      <c r="EU21" s="195"/>
      <c r="EV21" s="195"/>
      <c r="EW21" s="195"/>
      <c r="EX21" s="195"/>
      <c r="EY21" s="195"/>
      <c r="EZ21" s="195"/>
      <c r="FA21" s="195"/>
      <c r="FB21" s="195"/>
      <c r="FC21" s="195"/>
      <c r="FD21" s="195"/>
      <c r="FE21" s="195"/>
      <c r="FF21" s="195"/>
      <c r="FG21" s="195"/>
      <c r="FH21" s="195"/>
      <c r="FI21" s="195"/>
      <c r="FJ21" s="195"/>
      <c r="FK21" s="195"/>
      <c r="FL21" s="195"/>
      <c r="FM21" s="195"/>
      <c r="FN21" s="195"/>
      <c r="FO21" s="195"/>
      <c r="FP21" s="195"/>
      <c r="FQ21" s="195"/>
      <c r="FR21" s="195"/>
      <c r="FS21" s="195"/>
      <c r="FT21" s="195"/>
      <c r="FU21" s="195"/>
      <c r="FV21" s="195"/>
      <c r="FW21" s="195"/>
      <c r="FX21" s="195"/>
      <c r="FY21" s="195"/>
      <c r="FZ21" s="195"/>
      <c r="GA21" s="195"/>
      <c r="GB21" s="195"/>
      <c r="GC21" s="195"/>
      <c r="GD21" s="195"/>
      <c r="GE21" s="195"/>
      <c r="GF21" s="195"/>
      <c r="GG21" s="195"/>
      <c r="GH21" s="195"/>
      <c r="GI21" s="195"/>
      <c r="GJ21" s="195"/>
      <c r="GK21" s="195"/>
      <c r="GL21" s="195"/>
      <c r="GM21" s="195"/>
      <c r="GN21" s="195"/>
      <c r="GO21" s="195"/>
      <c r="GP21" s="195"/>
      <c r="GQ21" s="195"/>
      <c r="GR21" s="195"/>
      <c r="GS21" s="195"/>
      <c r="GT21" s="195"/>
      <c r="GU21" s="195"/>
      <c r="GV21" s="195"/>
      <c r="GW21" s="195"/>
      <c r="GX21" s="195"/>
      <c r="GY21" s="195"/>
      <c r="GZ21" s="195"/>
      <c r="HA21" s="195"/>
      <c r="HB21" s="195"/>
      <c r="HC21" s="195"/>
      <c r="HD21" s="195"/>
      <c r="HE21" s="195"/>
      <c r="HF21" s="195"/>
      <c r="HG21" s="195"/>
      <c r="HH21" s="195"/>
      <c r="HI21" s="195"/>
      <c r="HJ21" s="195"/>
      <c r="HK21" s="195"/>
      <c r="HL21" s="195"/>
      <c r="HM21" s="195"/>
      <c r="HN21" s="195"/>
      <c r="HO21" s="195"/>
      <c r="HP21" s="195"/>
      <c r="HQ21" s="195"/>
      <c r="HR21" s="195"/>
      <c r="HS21" s="195"/>
      <c r="HT21" s="195"/>
      <c r="HU21" s="195"/>
      <c r="HV21" s="195"/>
      <c r="HW21" s="195"/>
      <c r="HX21" s="195"/>
      <c r="HY21" s="195"/>
      <c r="HZ21" s="195"/>
      <c r="IA21" s="195"/>
      <c r="IB21" s="195"/>
      <c r="IC21" s="195"/>
      <c r="ID21" s="195"/>
      <c r="IE21" s="195"/>
      <c r="IF21" s="195"/>
      <c r="IG21" s="195"/>
      <c r="IH21" s="195"/>
      <c r="II21" s="195"/>
      <c r="IJ21" s="195"/>
      <c r="IK21" s="195"/>
      <c r="IL21" s="195"/>
      <c r="IM21" s="195"/>
      <c r="IN21" s="195"/>
      <c r="IO21" s="195"/>
      <c r="IP21" s="195"/>
      <c r="IQ21" s="195"/>
      <c r="IR21" s="195"/>
      <c r="IS21" s="195"/>
      <c r="IT21" s="195"/>
      <c r="IU21" s="195"/>
      <c r="IV21" s="195"/>
    </row>
    <row r="22" spans="1:256" customFormat="1" ht="21" customHeight="1">
      <c r="A22" s="36" t="s">
        <v>1490</v>
      </c>
      <c r="B22" s="207"/>
      <c r="C22" s="205"/>
      <c r="D22" s="206"/>
      <c r="E22" s="195"/>
      <c r="F22" s="195"/>
      <c r="G22" s="195"/>
      <c r="H22" s="195"/>
      <c r="I22" s="195"/>
      <c r="J22" s="195"/>
      <c r="K22" s="195"/>
      <c r="L22" s="195"/>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5"/>
      <c r="AN22" s="195"/>
      <c r="AO22" s="195"/>
      <c r="AP22" s="195"/>
      <c r="AQ22" s="195"/>
      <c r="AR22" s="195"/>
      <c r="AS22" s="195"/>
      <c r="AT22" s="195"/>
      <c r="AU22" s="195"/>
      <c r="AV22" s="195"/>
      <c r="AW22" s="195"/>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c r="BT22" s="195"/>
      <c r="BU22" s="195"/>
      <c r="BV22" s="195"/>
      <c r="BW22" s="195"/>
      <c r="BX22" s="195"/>
      <c r="BY22" s="195"/>
      <c r="BZ22" s="195"/>
      <c r="CA22" s="195"/>
      <c r="CB22" s="195"/>
      <c r="CC22" s="195"/>
      <c r="CD22" s="195"/>
      <c r="CE22" s="195"/>
      <c r="CF22" s="195"/>
      <c r="CG22" s="195"/>
      <c r="CH22" s="195"/>
      <c r="CI22" s="195"/>
      <c r="CJ22" s="195"/>
      <c r="CK22" s="195"/>
      <c r="CL22" s="195"/>
      <c r="CM22" s="195"/>
      <c r="CN22" s="195"/>
      <c r="CO22" s="195"/>
      <c r="CP22" s="195"/>
      <c r="CQ22" s="195"/>
      <c r="CR22" s="195"/>
      <c r="CS22" s="195"/>
      <c r="CT22" s="195"/>
      <c r="CU22" s="195"/>
      <c r="CV22" s="195"/>
      <c r="CW22" s="195"/>
      <c r="CX22" s="195"/>
      <c r="CY22" s="195"/>
      <c r="CZ22" s="195"/>
      <c r="DA22" s="195"/>
      <c r="DB22" s="195"/>
      <c r="DC22" s="195"/>
      <c r="DD22" s="195"/>
      <c r="DE22" s="195"/>
      <c r="DF22" s="195"/>
      <c r="DG22" s="195"/>
      <c r="DH22" s="195"/>
      <c r="DI22" s="195"/>
      <c r="DJ22" s="195"/>
      <c r="DK22" s="195"/>
      <c r="DL22" s="195"/>
      <c r="DM22" s="195"/>
      <c r="DN22" s="195"/>
      <c r="DO22" s="195"/>
      <c r="DP22" s="195"/>
      <c r="DQ22" s="195"/>
      <c r="DR22" s="195"/>
      <c r="DS22" s="195"/>
      <c r="DT22" s="195"/>
      <c r="DU22" s="195"/>
      <c r="DV22" s="195"/>
      <c r="DW22" s="195"/>
      <c r="DX22" s="195"/>
      <c r="DY22" s="195"/>
      <c r="DZ22" s="195"/>
      <c r="EA22" s="195"/>
      <c r="EB22" s="195"/>
      <c r="EC22" s="195"/>
      <c r="ED22" s="195"/>
      <c r="EE22" s="195"/>
      <c r="EF22" s="195"/>
      <c r="EG22" s="195"/>
      <c r="EH22" s="195"/>
      <c r="EI22" s="195"/>
      <c r="EJ22" s="195"/>
      <c r="EK22" s="195"/>
      <c r="EL22" s="195"/>
      <c r="EM22" s="195"/>
      <c r="EN22" s="195"/>
      <c r="EO22" s="195"/>
      <c r="EP22" s="195"/>
      <c r="EQ22" s="195"/>
      <c r="ER22" s="195"/>
      <c r="ES22" s="195"/>
      <c r="ET22" s="195"/>
      <c r="EU22" s="195"/>
      <c r="EV22" s="195"/>
      <c r="EW22" s="195"/>
      <c r="EX22" s="195"/>
      <c r="EY22" s="195"/>
      <c r="EZ22" s="195"/>
      <c r="FA22" s="195"/>
      <c r="FB22" s="195"/>
      <c r="FC22" s="195"/>
      <c r="FD22" s="195"/>
      <c r="FE22" s="195"/>
      <c r="FF22" s="195"/>
      <c r="FG22" s="195"/>
      <c r="FH22" s="195"/>
      <c r="FI22" s="195"/>
      <c r="FJ22" s="195"/>
      <c r="FK22" s="195"/>
      <c r="FL22" s="195"/>
      <c r="FM22" s="195"/>
      <c r="FN22" s="195"/>
      <c r="FO22" s="195"/>
      <c r="FP22" s="195"/>
      <c r="FQ22" s="195"/>
      <c r="FR22" s="195"/>
      <c r="FS22" s="195"/>
      <c r="FT22" s="195"/>
      <c r="FU22" s="195"/>
      <c r="FV22" s="195"/>
      <c r="FW22" s="195"/>
      <c r="FX22" s="195"/>
      <c r="FY22" s="195"/>
      <c r="FZ22" s="195"/>
      <c r="GA22" s="195"/>
      <c r="GB22" s="195"/>
      <c r="GC22" s="195"/>
      <c r="GD22" s="195"/>
      <c r="GE22" s="195"/>
      <c r="GF22" s="195"/>
      <c r="GG22" s="195"/>
      <c r="GH22" s="195"/>
      <c r="GI22" s="195"/>
      <c r="GJ22" s="195"/>
      <c r="GK22" s="195"/>
      <c r="GL22" s="195"/>
      <c r="GM22" s="195"/>
      <c r="GN22" s="195"/>
      <c r="GO22" s="195"/>
      <c r="GP22" s="195"/>
      <c r="GQ22" s="195"/>
      <c r="GR22" s="195"/>
      <c r="GS22" s="195"/>
      <c r="GT22" s="195"/>
      <c r="GU22" s="195"/>
      <c r="GV22" s="195"/>
      <c r="GW22" s="195"/>
      <c r="GX22" s="195"/>
      <c r="GY22" s="195"/>
      <c r="GZ22" s="195"/>
      <c r="HA22" s="195"/>
      <c r="HB22" s="195"/>
      <c r="HC22" s="195"/>
      <c r="HD22" s="195"/>
      <c r="HE22" s="195"/>
      <c r="HF22" s="195"/>
      <c r="HG22" s="195"/>
      <c r="HH22" s="195"/>
      <c r="HI22" s="195"/>
      <c r="HJ22" s="195"/>
      <c r="HK22" s="195"/>
      <c r="HL22" s="195"/>
      <c r="HM22" s="195"/>
      <c r="HN22" s="195"/>
      <c r="HO22" s="195"/>
      <c r="HP22" s="195"/>
      <c r="HQ22" s="195"/>
      <c r="HR22" s="195"/>
      <c r="HS22" s="195"/>
      <c r="HT22" s="195"/>
      <c r="HU22" s="195"/>
      <c r="HV22" s="195"/>
      <c r="HW22" s="195"/>
      <c r="HX22" s="195"/>
      <c r="HY22" s="195"/>
      <c r="HZ22" s="195"/>
      <c r="IA22" s="195"/>
      <c r="IB22" s="195"/>
      <c r="IC22" s="195"/>
      <c r="ID22" s="195"/>
      <c r="IE22" s="195"/>
      <c r="IF22" s="195"/>
      <c r="IG22" s="195"/>
      <c r="IH22" s="195"/>
      <c r="II22" s="195"/>
      <c r="IJ22" s="195"/>
      <c r="IK22" s="195"/>
      <c r="IL22" s="195"/>
      <c r="IM22" s="195"/>
      <c r="IN22" s="195"/>
      <c r="IO22" s="195"/>
      <c r="IP22" s="195"/>
      <c r="IQ22" s="195"/>
      <c r="IR22" s="195"/>
      <c r="IS22" s="195"/>
      <c r="IT22" s="195"/>
      <c r="IU22" s="195"/>
      <c r="IV22" s="195"/>
    </row>
    <row r="23" spans="1:256" customFormat="1" ht="21" customHeight="1">
      <c r="A23" s="35" t="s">
        <v>1491</v>
      </c>
      <c r="B23" s="207">
        <v>21000</v>
      </c>
      <c r="C23" s="205"/>
      <c r="D23" s="206"/>
      <c r="E23" s="195"/>
      <c r="F23" s="195"/>
      <c r="G23" s="195"/>
      <c r="H23" s="195"/>
      <c r="I23" s="195"/>
      <c r="J23" s="195"/>
      <c r="K23" s="195"/>
      <c r="L23" s="195"/>
      <c r="M23" s="195"/>
      <c r="N23" s="195"/>
      <c r="O23" s="195"/>
      <c r="P23" s="195"/>
      <c r="Q23" s="195"/>
      <c r="R23" s="195"/>
      <c r="S23" s="195"/>
      <c r="T23" s="195"/>
      <c r="U23" s="195"/>
      <c r="V23" s="195"/>
      <c r="W23" s="195"/>
      <c r="X23" s="195"/>
      <c r="Y23" s="195"/>
      <c r="Z23" s="195"/>
      <c r="AA23" s="195"/>
      <c r="AB23" s="195"/>
      <c r="AC23" s="195"/>
      <c r="AD23" s="195"/>
      <c r="AE23" s="195"/>
      <c r="AF23" s="195"/>
      <c r="AG23" s="195"/>
      <c r="AH23" s="195"/>
      <c r="AI23" s="195"/>
      <c r="AJ23" s="195"/>
      <c r="AK23" s="195"/>
      <c r="AL23" s="195"/>
      <c r="AM23" s="195"/>
      <c r="AN23" s="195"/>
      <c r="AO23" s="195"/>
      <c r="AP23" s="195"/>
      <c r="AQ23" s="195"/>
      <c r="AR23" s="195"/>
      <c r="AS23" s="195"/>
      <c r="AT23" s="195"/>
      <c r="AU23" s="195"/>
      <c r="AV23" s="195"/>
      <c r="AW23" s="195"/>
      <c r="AX23" s="195"/>
      <c r="AY23" s="195"/>
      <c r="AZ23" s="195"/>
      <c r="BA23" s="195"/>
      <c r="BB23" s="195"/>
      <c r="BC23" s="195"/>
      <c r="BD23" s="195"/>
      <c r="BE23" s="195"/>
      <c r="BF23" s="195"/>
      <c r="BG23" s="195"/>
      <c r="BH23" s="195"/>
      <c r="BI23" s="195"/>
      <c r="BJ23" s="195"/>
      <c r="BK23" s="195"/>
      <c r="BL23" s="195"/>
      <c r="BM23" s="195"/>
      <c r="BN23" s="195"/>
      <c r="BO23" s="195"/>
      <c r="BP23" s="195"/>
      <c r="BQ23" s="195"/>
      <c r="BR23" s="195"/>
      <c r="BS23" s="195"/>
      <c r="BT23" s="195"/>
      <c r="BU23" s="195"/>
      <c r="BV23" s="195"/>
      <c r="BW23" s="195"/>
      <c r="BX23" s="195"/>
      <c r="BY23" s="195"/>
      <c r="BZ23" s="195"/>
      <c r="CA23" s="195"/>
      <c r="CB23" s="195"/>
      <c r="CC23" s="195"/>
      <c r="CD23" s="195"/>
      <c r="CE23" s="195"/>
      <c r="CF23" s="195"/>
      <c r="CG23" s="195"/>
      <c r="CH23" s="195"/>
      <c r="CI23" s="195"/>
      <c r="CJ23" s="195"/>
      <c r="CK23" s="195"/>
      <c r="CL23" s="195"/>
      <c r="CM23" s="195"/>
      <c r="CN23" s="195"/>
      <c r="CO23" s="195"/>
      <c r="CP23" s="195"/>
      <c r="CQ23" s="195"/>
      <c r="CR23" s="195"/>
      <c r="CS23" s="195"/>
      <c r="CT23" s="195"/>
      <c r="CU23" s="195"/>
      <c r="CV23" s="195"/>
      <c r="CW23" s="195"/>
      <c r="CX23" s="195"/>
      <c r="CY23" s="195"/>
      <c r="CZ23" s="195"/>
      <c r="DA23" s="195"/>
      <c r="DB23" s="195"/>
      <c r="DC23" s="195"/>
      <c r="DD23" s="195"/>
      <c r="DE23" s="195"/>
      <c r="DF23" s="195"/>
      <c r="DG23" s="195"/>
      <c r="DH23" s="195"/>
      <c r="DI23" s="195"/>
      <c r="DJ23" s="195"/>
      <c r="DK23" s="195"/>
      <c r="DL23" s="195"/>
      <c r="DM23" s="195"/>
      <c r="DN23" s="195"/>
      <c r="DO23" s="195"/>
      <c r="DP23" s="195"/>
      <c r="DQ23" s="195"/>
      <c r="DR23" s="195"/>
      <c r="DS23" s="195"/>
      <c r="DT23" s="195"/>
      <c r="DU23" s="195"/>
      <c r="DV23" s="195"/>
      <c r="DW23" s="195"/>
      <c r="DX23" s="195"/>
      <c r="DY23" s="195"/>
      <c r="DZ23" s="195"/>
      <c r="EA23" s="195"/>
      <c r="EB23" s="195"/>
      <c r="EC23" s="195"/>
      <c r="ED23" s="195"/>
      <c r="EE23" s="195"/>
      <c r="EF23" s="195"/>
      <c r="EG23" s="195"/>
      <c r="EH23" s="195"/>
      <c r="EI23" s="195"/>
      <c r="EJ23" s="195"/>
      <c r="EK23" s="195"/>
      <c r="EL23" s="195"/>
      <c r="EM23" s="195"/>
      <c r="EN23" s="195"/>
      <c r="EO23" s="195"/>
      <c r="EP23" s="195"/>
      <c r="EQ23" s="195"/>
      <c r="ER23" s="195"/>
      <c r="ES23" s="195"/>
      <c r="ET23" s="195"/>
      <c r="EU23" s="195"/>
      <c r="EV23" s="195"/>
      <c r="EW23" s="195"/>
      <c r="EX23" s="195"/>
      <c r="EY23" s="195"/>
      <c r="EZ23" s="195"/>
      <c r="FA23" s="195"/>
      <c r="FB23" s="195"/>
      <c r="FC23" s="195"/>
      <c r="FD23" s="195"/>
      <c r="FE23" s="195"/>
      <c r="FF23" s="195"/>
      <c r="FG23" s="195"/>
      <c r="FH23" s="195"/>
      <c r="FI23" s="195"/>
      <c r="FJ23" s="195"/>
      <c r="FK23" s="195"/>
      <c r="FL23" s="195"/>
      <c r="FM23" s="195"/>
      <c r="FN23" s="195"/>
      <c r="FO23" s="195"/>
      <c r="FP23" s="195"/>
      <c r="FQ23" s="195"/>
      <c r="FR23" s="195"/>
      <c r="FS23" s="195"/>
      <c r="FT23" s="195"/>
      <c r="FU23" s="195"/>
      <c r="FV23" s="195"/>
      <c r="FW23" s="195"/>
      <c r="FX23" s="195"/>
      <c r="FY23" s="195"/>
      <c r="FZ23" s="195"/>
      <c r="GA23" s="195"/>
      <c r="GB23" s="195"/>
      <c r="GC23" s="195"/>
      <c r="GD23" s="195"/>
      <c r="GE23" s="195"/>
      <c r="GF23" s="195"/>
      <c r="GG23" s="195"/>
      <c r="GH23" s="195"/>
      <c r="GI23" s="195"/>
      <c r="GJ23" s="195"/>
      <c r="GK23" s="195"/>
      <c r="GL23" s="195"/>
      <c r="GM23" s="195"/>
      <c r="GN23" s="195"/>
      <c r="GO23" s="195"/>
      <c r="GP23" s="195"/>
      <c r="GQ23" s="195"/>
      <c r="GR23" s="195"/>
      <c r="GS23" s="195"/>
      <c r="GT23" s="195"/>
      <c r="GU23" s="195"/>
      <c r="GV23" s="195"/>
      <c r="GW23" s="195"/>
      <c r="GX23" s="195"/>
      <c r="GY23" s="195"/>
      <c r="GZ23" s="195"/>
      <c r="HA23" s="195"/>
      <c r="HB23" s="195"/>
      <c r="HC23" s="195"/>
      <c r="HD23" s="195"/>
      <c r="HE23" s="195"/>
      <c r="HF23" s="195"/>
      <c r="HG23" s="195"/>
      <c r="HH23" s="195"/>
      <c r="HI23" s="195"/>
      <c r="HJ23" s="195"/>
      <c r="HK23" s="195"/>
      <c r="HL23" s="195"/>
      <c r="HM23" s="195"/>
      <c r="HN23" s="195"/>
      <c r="HO23" s="195"/>
      <c r="HP23" s="195"/>
      <c r="HQ23" s="195"/>
      <c r="HR23" s="195"/>
      <c r="HS23" s="195"/>
      <c r="HT23" s="195"/>
      <c r="HU23" s="195"/>
      <c r="HV23" s="195"/>
      <c r="HW23" s="195"/>
      <c r="HX23" s="195"/>
      <c r="HY23" s="195"/>
      <c r="HZ23" s="195"/>
      <c r="IA23" s="195"/>
      <c r="IB23" s="195"/>
      <c r="IC23" s="195"/>
      <c r="ID23" s="195"/>
      <c r="IE23" s="195"/>
      <c r="IF23" s="195"/>
      <c r="IG23" s="195"/>
      <c r="IH23" s="195"/>
      <c r="II23" s="195"/>
      <c r="IJ23" s="195"/>
      <c r="IK23" s="195"/>
      <c r="IL23" s="195"/>
      <c r="IM23" s="195"/>
      <c r="IN23" s="195"/>
      <c r="IO23" s="195"/>
      <c r="IP23" s="195"/>
      <c r="IQ23" s="195"/>
      <c r="IR23" s="195"/>
      <c r="IS23" s="195"/>
      <c r="IT23" s="195"/>
      <c r="IU23" s="195"/>
      <c r="IV23" s="195"/>
    </row>
    <row r="24" spans="1:256" customFormat="1" ht="21" customHeight="1">
      <c r="A24" s="35" t="s">
        <v>1482</v>
      </c>
      <c r="B24" s="207">
        <v>21000</v>
      </c>
      <c r="C24" s="205"/>
      <c r="D24" s="208"/>
      <c r="E24" s="195"/>
      <c r="F24" s="195"/>
      <c r="G24" s="195"/>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c r="BT24" s="195"/>
      <c r="BU24" s="195"/>
      <c r="BV24" s="195"/>
      <c r="BW24" s="195"/>
      <c r="BX24" s="195"/>
      <c r="BY24" s="195"/>
      <c r="BZ24" s="195"/>
      <c r="CA24" s="195"/>
      <c r="CB24" s="195"/>
      <c r="CC24" s="195"/>
      <c r="CD24" s="195"/>
      <c r="CE24" s="195"/>
      <c r="CF24" s="195"/>
      <c r="CG24" s="195"/>
      <c r="CH24" s="195"/>
      <c r="CI24" s="195"/>
      <c r="CJ24" s="195"/>
      <c r="CK24" s="195"/>
      <c r="CL24" s="195"/>
      <c r="CM24" s="195"/>
      <c r="CN24" s="195"/>
      <c r="CO24" s="195"/>
      <c r="CP24" s="195"/>
      <c r="CQ24" s="195"/>
      <c r="CR24" s="195"/>
      <c r="CS24" s="195"/>
      <c r="CT24" s="195"/>
      <c r="CU24" s="195"/>
      <c r="CV24" s="195"/>
      <c r="CW24" s="195"/>
      <c r="CX24" s="195"/>
      <c r="CY24" s="195"/>
      <c r="CZ24" s="195"/>
      <c r="DA24" s="195"/>
      <c r="DB24" s="195"/>
      <c r="DC24" s="195"/>
      <c r="DD24" s="195"/>
      <c r="DE24" s="195"/>
      <c r="DF24" s="195"/>
      <c r="DG24" s="195"/>
      <c r="DH24" s="195"/>
      <c r="DI24" s="195"/>
      <c r="DJ24" s="195"/>
      <c r="DK24" s="195"/>
      <c r="DL24" s="195"/>
      <c r="DM24" s="195"/>
      <c r="DN24" s="195"/>
      <c r="DO24" s="195"/>
      <c r="DP24" s="195"/>
      <c r="DQ24" s="195"/>
      <c r="DR24" s="195"/>
      <c r="DS24" s="195"/>
      <c r="DT24" s="195"/>
      <c r="DU24" s="195"/>
      <c r="DV24" s="195"/>
      <c r="DW24" s="195"/>
      <c r="DX24" s="195"/>
      <c r="DY24" s="195"/>
      <c r="DZ24" s="195"/>
      <c r="EA24" s="195"/>
      <c r="EB24" s="195"/>
      <c r="EC24" s="195"/>
      <c r="ED24" s="195"/>
      <c r="EE24" s="195"/>
      <c r="EF24" s="195"/>
      <c r="EG24" s="195"/>
      <c r="EH24" s="195"/>
      <c r="EI24" s="195"/>
      <c r="EJ24" s="195"/>
      <c r="EK24" s="195"/>
      <c r="EL24" s="195"/>
      <c r="EM24" s="195"/>
      <c r="EN24" s="195"/>
      <c r="EO24" s="195"/>
      <c r="EP24" s="195"/>
      <c r="EQ24" s="195"/>
      <c r="ER24" s="195"/>
      <c r="ES24" s="195"/>
      <c r="ET24" s="195"/>
      <c r="EU24" s="195"/>
      <c r="EV24" s="195"/>
      <c r="EW24" s="195"/>
      <c r="EX24" s="195"/>
      <c r="EY24" s="195"/>
      <c r="EZ24" s="195"/>
      <c r="FA24" s="195"/>
      <c r="FB24" s="195"/>
      <c r="FC24" s="195"/>
      <c r="FD24" s="195"/>
      <c r="FE24" s="195"/>
      <c r="FF24" s="195"/>
      <c r="FG24" s="195"/>
      <c r="FH24" s="195"/>
      <c r="FI24" s="195"/>
      <c r="FJ24" s="195"/>
      <c r="FK24" s="195"/>
      <c r="FL24" s="195"/>
      <c r="FM24" s="195"/>
      <c r="FN24" s="195"/>
      <c r="FO24" s="195"/>
      <c r="FP24" s="195"/>
      <c r="FQ24" s="195"/>
      <c r="FR24" s="195"/>
      <c r="FS24" s="195"/>
      <c r="FT24" s="195"/>
      <c r="FU24" s="195"/>
      <c r="FV24" s="195"/>
      <c r="FW24" s="195"/>
      <c r="FX24" s="195"/>
      <c r="FY24" s="195"/>
      <c r="FZ24" s="195"/>
      <c r="GA24" s="195"/>
      <c r="GB24" s="195"/>
      <c r="GC24" s="195"/>
      <c r="GD24" s="195"/>
      <c r="GE24" s="195"/>
      <c r="GF24" s="195"/>
      <c r="GG24" s="195"/>
      <c r="GH24" s="195"/>
      <c r="GI24" s="195"/>
      <c r="GJ24" s="195"/>
      <c r="GK24" s="195"/>
      <c r="GL24" s="195"/>
      <c r="GM24" s="195"/>
      <c r="GN24" s="195"/>
      <c r="GO24" s="195"/>
      <c r="GP24" s="195"/>
      <c r="GQ24" s="195"/>
      <c r="GR24" s="195"/>
      <c r="GS24" s="195"/>
      <c r="GT24" s="195"/>
      <c r="GU24" s="195"/>
      <c r="GV24" s="195"/>
      <c r="GW24" s="195"/>
      <c r="GX24" s="195"/>
      <c r="GY24" s="195"/>
      <c r="GZ24" s="195"/>
      <c r="HA24" s="195"/>
      <c r="HB24" s="195"/>
      <c r="HC24" s="195"/>
      <c r="HD24" s="195"/>
      <c r="HE24" s="195"/>
      <c r="HF24" s="195"/>
      <c r="HG24" s="195"/>
      <c r="HH24" s="195"/>
      <c r="HI24" s="195"/>
      <c r="HJ24" s="195"/>
      <c r="HK24" s="195"/>
      <c r="HL24" s="195"/>
      <c r="HM24" s="195"/>
      <c r="HN24" s="195"/>
      <c r="HO24" s="195"/>
      <c r="HP24" s="195"/>
      <c r="HQ24" s="195"/>
      <c r="HR24" s="195"/>
      <c r="HS24" s="195"/>
      <c r="HT24" s="195"/>
      <c r="HU24" s="195"/>
      <c r="HV24" s="195"/>
      <c r="HW24" s="195"/>
      <c r="HX24" s="195"/>
      <c r="HY24" s="195"/>
      <c r="HZ24" s="195"/>
      <c r="IA24" s="195"/>
      <c r="IB24" s="195"/>
      <c r="IC24" s="195"/>
      <c r="ID24" s="195"/>
      <c r="IE24" s="195"/>
      <c r="IF24" s="195"/>
      <c r="IG24" s="195"/>
      <c r="IH24" s="195"/>
      <c r="II24" s="195"/>
      <c r="IJ24" s="195"/>
      <c r="IK24" s="195"/>
      <c r="IL24" s="195"/>
      <c r="IM24" s="195"/>
      <c r="IN24" s="195"/>
      <c r="IO24" s="195"/>
      <c r="IP24" s="195"/>
      <c r="IQ24" s="195"/>
      <c r="IR24" s="195"/>
      <c r="IS24" s="195"/>
      <c r="IT24" s="195"/>
      <c r="IU24" s="195"/>
      <c r="IV24" s="195"/>
    </row>
    <row r="25" spans="1:256" customFormat="1" ht="21" customHeight="1">
      <c r="A25" s="35" t="s">
        <v>1451</v>
      </c>
      <c r="B25" s="207"/>
      <c r="C25" s="209"/>
      <c r="D25" s="206"/>
      <c r="E25" s="195"/>
      <c r="F25" s="195"/>
      <c r="G25" s="195"/>
      <c r="H25" s="195"/>
      <c r="I25" s="195"/>
      <c r="J25" s="195"/>
      <c r="K25" s="195"/>
      <c r="L25" s="195"/>
      <c r="M25" s="195"/>
      <c r="N25" s="195"/>
      <c r="O25" s="195"/>
      <c r="P25" s="195"/>
      <c r="Q25" s="195"/>
      <c r="R25" s="195"/>
      <c r="S25" s="195"/>
      <c r="T25" s="195"/>
      <c r="U25" s="195"/>
      <c r="V25" s="195"/>
      <c r="W25" s="195"/>
      <c r="X25" s="195"/>
      <c r="Y25" s="195"/>
      <c r="Z25" s="195"/>
      <c r="AA25" s="195"/>
      <c r="AB25" s="195"/>
      <c r="AC25" s="195"/>
      <c r="AD25" s="195"/>
      <c r="AE25" s="195"/>
      <c r="AF25" s="195"/>
      <c r="AG25" s="195"/>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5"/>
      <c r="CG25" s="195"/>
      <c r="CH25" s="195"/>
      <c r="CI25" s="195"/>
      <c r="CJ25" s="195"/>
      <c r="CK25" s="195"/>
      <c r="CL25" s="195"/>
      <c r="CM25" s="195"/>
      <c r="CN25" s="195"/>
      <c r="CO25" s="195"/>
      <c r="CP25" s="195"/>
      <c r="CQ25" s="195"/>
      <c r="CR25" s="195"/>
      <c r="CS25" s="195"/>
      <c r="CT25" s="195"/>
      <c r="CU25" s="195"/>
      <c r="CV25" s="195"/>
      <c r="CW25" s="195"/>
      <c r="CX25" s="195"/>
      <c r="CY25" s="195"/>
      <c r="CZ25" s="195"/>
      <c r="DA25" s="195"/>
      <c r="DB25" s="195"/>
      <c r="DC25" s="195"/>
      <c r="DD25" s="195"/>
      <c r="DE25" s="195"/>
      <c r="DF25" s="195"/>
      <c r="DG25" s="195"/>
      <c r="DH25" s="195"/>
      <c r="DI25" s="195"/>
      <c r="DJ25" s="195"/>
      <c r="DK25" s="195"/>
      <c r="DL25" s="195"/>
      <c r="DM25" s="195"/>
      <c r="DN25" s="195"/>
      <c r="DO25" s="195"/>
      <c r="DP25" s="195"/>
      <c r="DQ25" s="195"/>
      <c r="DR25" s="195"/>
      <c r="DS25" s="195"/>
      <c r="DT25" s="195"/>
      <c r="DU25" s="195"/>
      <c r="DV25" s="195"/>
      <c r="DW25" s="195"/>
      <c r="DX25" s="195"/>
      <c r="DY25" s="195"/>
      <c r="DZ25" s="195"/>
      <c r="EA25" s="195"/>
      <c r="EB25" s="195"/>
      <c r="EC25" s="195"/>
      <c r="ED25" s="195"/>
      <c r="EE25" s="195"/>
      <c r="EF25" s="195"/>
      <c r="EG25" s="195"/>
      <c r="EH25" s="195"/>
      <c r="EI25" s="195"/>
      <c r="EJ25" s="195"/>
      <c r="EK25" s="195"/>
      <c r="EL25" s="195"/>
      <c r="EM25" s="195"/>
      <c r="EN25" s="195"/>
      <c r="EO25" s="195"/>
      <c r="EP25" s="195"/>
      <c r="EQ25" s="195"/>
      <c r="ER25" s="195"/>
      <c r="ES25" s="195"/>
      <c r="ET25" s="195"/>
      <c r="EU25" s="195"/>
      <c r="EV25" s="195"/>
      <c r="EW25" s="195"/>
      <c r="EX25" s="195"/>
      <c r="EY25" s="195"/>
      <c r="EZ25" s="195"/>
      <c r="FA25" s="195"/>
      <c r="FB25" s="195"/>
      <c r="FC25" s="195"/>
      <c r="FD25" s="195"/>
      <c r="FE25" s="195"/>
      <c r="FF25" s="195"/>
      <c r="FG25" s="195"/>
      <c r="FH25" s="195"/>
      <c r="FI25" s="195"/>
      <c r="FJ25" s="195"/>
      <c r="FK25" s="195"/>
      <c r="FL25" s="195"/>
      <c r="FM25" s="195"/>
      <c r="FN25" s="195"/>
      <c r="FO25" s="195"/>
      <c r="FP25" s="195"/>
      <c r="FQ25" s="195"/>
      <c r="FR25" s="195"/>
      <c r="FS25" s="195"/>
      <c r="FT25" s="195"/>
      <c r="FU25" s="195"/>
      <c r="FV25" s="195"/>
      <c r="FW25" s="195"/>
      <c r="FX25" s="195"/>
      <c r="FY25" s="195"/>
      <c r="FZ25" s="195"/>
      <c r="GA25" s="195"/>
      <c r="GB25" s="195"/>
      <c r="GC25" s="195"/>
      <c r="GD25" s="195"/>
      <c r="GE25" s="195"/>
      <c r="GF25" s="195"/>
      <c r="GG25" s="195"/>
      <c r="GH25" s="195"/>
      <c r="GI25" s="195"/>
      <c r="GJ25" s="195"/>
      <c r="GK25" s="195"/>
      <c r="GL25" s="195"/>
      <c r="GM25" s="195"/>
      <c r="GN25" s="195"/>
      <c r="GO25" s="195"/>
      <c r="GP25" s="195"/>
      <c r="GQ25" s="195"/>
      <c r="GR25" s="195"/>
      <c r="GS25" s="195"/>
      <c r="GT25" s="195"/>
      <c r="GU25" s="195"/>
      <c r="GV25" s="195"/>
      <c r="GW25" s="195"/>
      <c r="GX25" s="195"/>
      <c r="GY25" s="195"/>
      <c r="GZ25" s="195"/>
      <c r="HA25" s="195"/>
      <c r="HB25" s="195"/>
      <c r="HC25" s="195"/>
      <c r="HD25" s="195"/>
      <c r="HE25" s="195"/>
      <c r="HF25" s="195"/>
      <c r="HG25" s="195"/>
      <c r="HH25" s="195"/>
      <c r="HI25" s="195"/>
      <c r="HJ25" s="195"/>
      <c r="HK25" s="195"/>
      <c r="HL25" s="195"/>
      <c r="HM25" s="195"/>
      <c r="HN25" s="195"/>
      <c r="HO25" s="195"/>
      <c r="HP25" s="195"/>
      <c r="HQ25" s="195"/>
      <c r="HR25" s="195"/>
      <c r="HS25" s="195"/>
      <c r="HT25" s="195"/>
      <c r="HU25" s="195"/>
      <c r="HV25" s="195"/>
      <c r="HW25" s="195"/>
      <c r="HX25" s="195"/>
      <c r="HY25" s="195"/>
      <c r="HZ25" s="195"/>
      <c r="IA25" s="195"/>
      <c r="IB25" s="195"/>
      <c r="IC25" s="195"/>
      <c r="ID25" s="195"/>
      <c r="IE25" s="195"/>
      <c r="IF25" s="195"/>
      <c r="IG25" s="195"/>
      <c r="IH25" s="195"/>
      <c r="II25" s="195"/>
      <c r="IJ25" s="195"/>
      <c r="IK25" s="195"/>
      <c r="IL25" s="195"/>
      <c r="IM25" s="195"/>
      <c r="IN25" s="195"/>
      <c r="IO25" s="195"/>
      <c r="IP25" s="195"/>
      <c r="IQ25" s="195"/>
      <c r="IR25" s="195"/>
      <c r="IS25" s="195"/>
      <c r="IT25" s="195"/>
      <c r="IU25" s="195"/>
      <c r="IV25" s="195"/>
    </row>
    <row r="26" spans="1:256" customFormat="1" ht="21" customHeight="1">
      <c r="A26" s="35" t="s">
        <v>1452</v>
      </c>
      <c r="B26" s="207">
        <f>SUM(B27:B28)</f>
        <v>4500</v>
      </c>
      <c r="C26" s="209">
        <f t="shared" ref="C26" si="1">+C28</f>
        <v>5000</v>
      </c>
      <c r="D26" s="206">
        <f>+(C26-B26)/B26*100</f>
        <v>11.111111111111111</v>
      </c>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195"/>
      <c r="BB26" s="195"/>
      <c r="BC26" s="195"/>
      <c r="BD26" s="195"/>
      <c r="BE26" s="195"/>
      <c r="BF26" s="195"/>
      <c r="BG26" s="195"/>
      <c r="BH26" s="195"/>
      <c r="BI26" s="195"/>
      <c r="BJ26" s="195"/>
      <c r="BK26" s="195"/>
      <c r="BL26" s="195"/>
      <c r="BM26" s="195"/>
      <c r="BN26" s="195"/>
      <c r="BO26" s="195"/>
      <c r="BP26" s="195"/>
      <c r="BQ26" s="195"/>
      <c r="BR26" s="195"/>
      <c r="BS26" s="195"/>
      <c r="BT26" s="195"/>
      <c r="BU26" s="195"/>
      <c r="BV26" s="195"/>
      <c r="BW26" s="195"/>
      <c r="BX26" s="195"/>
      <c r="BY26" s="195"/>
      <c r="BZ26" s="195"/>
      <c r="CA26" s="195"/>
      <c r="CB26" s="195"/>
      <c r="CC26" s="195"/>
      <c r="CD26" s="195"/>
      <c r="CE26" s="195"/>
      <c r="CF26" s="195"/>
      <c r="CG26" s="195"/>
      <c r="CH26" s="195"/>
      <c r="CI26" s="195"/>
      <c r="CJ26" s="195"/>
      <c r="CK26" s="195"/>
      <c r="CL26" s="195"/>
      <c r="CM26" s="195"/>
      <c r="CN26" s="195"/>
      <c r="CO26" s="195"/>
      <c r="CP26" s="195"/>
      <c r="CQ26" s="195"/>
      <c r="CR26" s="195"/>
      <c r="CS26" s="195"/>
      <c r="CT26" s="195"/>
      <c r="CU26" s="195"/>
      <c r="CV26" s="195"/>
      <c r="CW26" s="195"/>
      <c r="CX26" s="195"/>
      <c r="CY26" s="195"/>
      <c r="CZ26" s="195"/>
      <c r="DA26" s="195"/>
      <c r="DB26" s="195"/>
      <c r="DC26" s="195"/>
      <c r="DD26" s="195"/>
      <c r="DE26" s="195"/>
      <c r="DF26" s="195"/>
      <c r="DG26" s="195"/>
      <c r="DH26" s="195"/>
      <c r="DI26" s="195"/>
      <c r="DJ26" s="195"/>
      <c r="DK26" s="195"/>
      <c r="DL26" s="195"/>
      <c r="DM26" s="195"/>
      <c r="DN26" s="195"/>
      <c r="DO26" s="195"/>
      <c r="DP26" s="195"/>
      <c r="DQ26" s="195"/>
      <c r="DR26" s="195"/>
      <c r="DS26" s="195"/>
      <c r="DT26" s="195"/>
      <c r="DU26" s="195"/>
      <c r="DV26" s="195"/>
      <c r="DW26" s="195"/>
      <c r="DX26" s="195"/>
      <c r="DY26" s="195"/>
      <c r="DZ26" s="195"/>
      <c r="EA26" s="195"/>
      <c r="EB26" s="195"/>
      <c r="EC26" s="195"/>
      <c r="ED26" s="195"/>
      <c r="EE26" s="195"/>
      <c r="EF26" s="195"/>
      <c r="EG26" s="195"/>
      <c r="EH26" s="195"/>
      <c r="EI26" s="195"/>
      <c r="EJ26" s="195"/>
      <c r="EK26" s="195"/>
      <c r="EL26" s="195"/>
      <c r="EM26" s="195"/>
      <c r="EN26" s="195"/>
      <c r="EO26" s="195"/>
      <c r="EP26" s="195"/>
      <c r="EQ26" s="195"/>
      <c r="ER26" s="195"/>
      <c r="ES26" s="195"/>
      <c r="ET26" s="195"/>
      <c r="EU26" s="195"/>
      <c r="EV26" s="195"/>
      <c r="EW26" s="195"/>
      <c r="EX26" s="195"/>
      <c r="EY26" s="195"/>
      <c r="EZ26" s="195"/>
      <c r="FA26" s="195"/>
      <c r="FB26" s="195"/>
      <c r="FC26" s="195"/>
      <c r="FD26" s="195"/>
      <c r="FE26" s="195"/>
      <c r="FF26" s="195"/>
      <c r="FG26" s="195"/>
      <c r="FH26" s="195"/>
      <c r="FI26" s="195"/>
      <c r="FJ26" s="195"/>
      <c r="FK26" s="195"/>
      <c r="FL26" s="195"/>
      <c r="FM26" s="195"/>
      <c r="FN26" s="195"/>
      <c r="FO26" s="195"/>
      <c r="FP26" s="195"/>
      <c r="FQ26" s="195"/>
      <c r="FR26" s="195"/>
      <c r="FS26" s="195"/>
      <c r="FT26" s="195"/>
      <c r="FU26" s="195"/>
      <c r="FV26" s="195"/>
      <c r="FW26" s="195"/>
      <c r="FX26" s="195"/>
      <c r="FY26" s="195"/>
      <c r="FZ26" s="195"/>
      <c r="GA26" s="195"/>
      <c r="GB26" s="195"/>
      <c r="GC26" s="195"/>
      <c r="GD26" s="195"/>
      <c r="GE26" s="195"/>
      <c r="GF26" s="195"/>
      <c r="GG26" s="195"/>
      <c r="GH26" s="195"/>
      <c r="GI26" s="195"/>
      <c r="GJ26" s="195"/>
      <c r="GK26" s="195"/>
      <c r="GL26" s="195"/>
      <c r="GM26" s="195"/>
      <c r="GN26" s="195"/>
      <c r="GO26" s="195"/>
      <c r="GP26" s="195"/>
      <c r="GQ26" s="195"/>
      <c r="GR26" s="195"/>
      <c r="GS26" s="195"/>
      <c r="GT26" s="195"/>
      <c r="GU26" s="195"/>
      <c r="GV26" s="195"/>
      <c r="GW26" s="195"/>
      <c r="GX26" s="195"/>
      <c r="GY26" s="195"/>
      <c r="GZ26" s="195"/>
      <c r="HA26" s="195"/>
      <c r="HB26" s="195"/>
      <c r="HC26" s="195"/>
      <c r="HD26" s="195"/>
      <c r="HE26" s="195"/>
      <c r="HF26" s="195"/>
      <c r="HG26" s="195"/>
      <c r="HH26" s="195"/>
      <c r="HI26" s="195"/>
      <c r="HJ26" s="195"/>
      <c r="HK26" s="195"/>
      <c r="HL26" s="195"/>
      <c r="HM26" s="195"/>
      <c r="HN26" s="195"/>
      <c r="HO26" s="195"/>
      <c r="HP26" s="195"/>
      <c r="HQ26" s="195"/>
      <c r="HR26" s="195"/>
      <c r="HS26" s="195"/>
      <c r="HT26" s="195"/>
      <c r="HU26" s="195"/>
      <c r="HV26" s="195"/>
      <c r="HW26" s="195"/>
      <c r="HX26" s="195"/>
      <c r="HY26" s="195"/>
      <c r="HZ26" s="195"/>
      <c r="IA26" s="195"/>
      <c r="IB26" s="195"/>
      <c r="IC26" s="195"/>
      <c r="ID26" s="195"/>
      <c r="IE26" s="195"/>
      <c r="IF26" s="195"/>
      <c r="IG26" s="195"/>
      <c r="IH26" s="195"/>
      <c r="II26" s="195"/>
      <c r="IJ26" s="195"/>
      <c r="IK26" s="195"/>
      <c r="IL26" s="195"/>
      <c r="IM26" s="195"/>
      <c r="IN26" s="195"/>
      <c r="IO26" s="195"/>
      <c r="IP26" s="195"/>
      <c r="IQ26" s="195"/>
      <c r="IR26" s="195"/>
      <c r="IS26" s="195"/>
      <c r="IT26" s="195"/>
      <c r="IU26" s="195"/>
      <c r="IV26" s="195"/>
    </row>
    <row r="27" spans="1:256" customFormat="1" ht="21" customHeight="1">
      <c r="A27" s="203" t="s">
        <v>1492</v>
      </c>
      <c r="B27" s="207">
        <v>1100</v>
      </c>
      <c r="C27" s="209"/>
      <c r="D27" s="206"/>
      <c r="E27" s="195"/>
      <c r="F27" s="195"/>
      <c r="G27" s="195"/>
      <c r="H27" s="195"/>
      <c r="I27" s="195"/>
      <c r="J27" s="195"/>
      <c r="K27" s="195"/>
      <c r="L27" s="195"/>
      <c r="M27" s="195"/>
      <c r="N27" s="195"/>
      <c r="O27" s="195"/>
      <c r="P27" s="195"/>
      <c r="Q27" s="195"/>
      <c r="R27" s="195"/>
      <c r="S27" s="195"/>
      <c r="T27" s="195"/>
      <c r="U27" s="195"/>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195"/>
      <c r="BV27" s="195"/>
      <c r="BW27" s="195"/>
      <c r="BX27" s="195"/>
      <c r="BY27" s="195"/>
      <c r="BZ27" s="195"/>
      <c r="CA27" s="195"/>
      <c r="CB27" s="195"/>
      <c r="CC27" s="195"/>
      <c r="CD27" s="195"/>
      <c r="CE27" s="195"/>
      <c r="CF27" s="195"/>
      <c r="CG27" s="195"/>
      <c r="CH27" s="195"/>
      <c r="CI27" s="195"/>
      <c r="CJ27" s="195"/>
      <c r="CK27" s="195"/>
      <c r="CL27" s="195"/>
      <c r="CM27" s="195"/>
      <c r="CN27" s="195"/>
      <c r="CO27" s="195"/>
      <c r="CP27" s="195"/>
      <c r="CQ27" s="195"/>
      <c r="CR27" s="195"/>
      <c r="CS27" s="195"/>
      <c r="CT27" s="195"/>
      <c r="CU27" s="195"/>
      <c r="CV27" s="195"/>
      <c r="CW27" s="195"/>
      <c r="CX27" s="195"/>
      <c r="CY27" s="195"/>
      <c r="CZ27" s="195"/>
      <c r="DA27" s="195"/>
      <c r="DB27" s="195"/>
      <c r="DC27" s="195"/>
      <c r="DD27" s="195"/>
      <c r="DE27" s="195"/>
      <c r="DF27" s="195"/>
      <c r="DG27" s="195"/>
      <c r="DH27" s="195"/>
      <c r="DI27" s="195"/>
      <c r="DJ27" s="195"/>
      <c r="DK27" s="195"/>
      <c r="DL27" s="195"/>
      <c r="DM27" s="195"/>
      <c r="DN27" s="195"/>
      <c r="DO27" s="195"/>
      <c r="DP27" s="195"/>
      <c r="DQ27" s="195"/>
      <c r="DR27" s="195"/>
      <c r="DS27" s="195"/>
      <c r="DT27" s="195"/>
      <c r="DU27" s="195"/>
      <c r="DV27" s="195"/>
      <c r="DW27" s="195"/>
      <c r="DX27" s="195"/>
      <c r="DY27" s="195"/>
      <c r="DZ27" s="195"/>
      <c r="EA27" s="195"/>
      <c r="EB27" s="195"/>
      <c r="EC27" s="195"/>
      <c r="ED27" s="195"/>
      <c r="EE27" s="195"/>
      <c r="EF27" s="195"/>
      <c r="EG27" s="195"/>
      <c r="EH27" s="195"/>
      <c r="EI27" s="195"/>
      <c r="EJ27" s="195"/>
      <c r="EK27" s="195"/>
      <c r="EL27" s="195"/>
      <c r="EM27" s="195"/>
      <c r="EN27" s="195"/>
      <c r="EO27" s="195"/>
      <c r="EP27" s="195"/>
      <c r="EQ27" s="195"/>
      <c r="ER27" s="195"/>
      <c r="ES27" s="195"/>
      <c r="ET27" s="195"/>
      <c r="EU27" s="195"/>
      <c r="EV27" s="195"/>
      <c r="EW27" s="195"/>
      <c r="EX27" s="195"/>
      <c r="EY27" s="195"/>
      <c r="EZ27" s="195"/>
      <c r="FA27" s="195"/>
      <c r="FB27" s="195"/>
      <c r="FC27" s="195"/>
      <c r="FD27" s="195"/>
      <c r="FE27" s="195"/>
      <c r="FF27" s="195"/>
      <c r="FG27" s="195"/>
      <c r="FH27" s="195"/>
      <c r="FI27" s="195"/>
      <c r="FJ27" s="195"/>
      <c r="FK27" s="195"/>
      <c r="FL27" s="195"/>
      <c r="FM27" s="195"/>
      <c r="FN27" s="195"/>
      <c r="FO27" s="195"/>
      <c r="FP27" s="195"/>
      <c r="FQ27" s="195"/>
      <c r="FR27" s="195"/>
      <c r="FS27" s="195"/>
      <c r="FT27" s="195"/>
      <c r="FU27" s="195"/>
      <c r="FV27" s="195"/>
      <c r="FW27" s="195"/>
      <c r="FX27" s="195"/>
      <c r="FY27" s="195"/>
      <c r="FZ27" s="195"/>
      <c r="GA27" s="195"/>
      <c r="GB27" s="195"/>
      <c r="GC27" s="195"/>
      <c r="GD27" s="195"/>
      <c r="GE27" s="195"/>
      <c r="GF27" s="195"/>
      <c r="GG27" s="195"/>
      <c r="GH27" s="195"/>
      <c r="GI27" s="195"/>
      <c r="GJ27" s="195"/>
      <c r="GK27" s="195"/>
      <c r="GL27" s="195"/>
      <c r="GM27" s="195"/>
      <c r="GN27" s="195"/>
      <c r="GO27" s="195"/>
      <c r="GP27" s="195"/>
      <c r="GQ27" s="195"/>
      <c r="GR27" s="195"/>
      <c r="GS27" s="195"/>
      <c r="GT27" s="195"/>
      <c r="GU27" s="195"/>
      <c r="GV27" s="195"/>
      <c r="GW27" s="195"/>
      <c r="GX27" s="195"/>
      <c r="GY27" s="195"/>
      <c r="GZ27" s="195"/>
      <c r="HA27" s="195"/>
      <c r="HB27" s="195"/>
      <c r="HC27" s="195"/>
      <c r="HD27" s="195"/>
      <c r="HE27" s="195"/>
      <c r="HF27" s="195"/>
      <c r="HG27" s="195"/>
      <c r="HH27" s="195"/>
      <c r="HI27" s="195"/>
      <c r="HJ27" s="195"/>
      <c r="HK27" s="195"/>
      <c r="HL27" s="195"/>
      <c r="HM27" s="195"/>
      <c r="HN27" s="195"/>
      <c r="HO27" s="195"/>
      <c r="HP27" s="195"/>
      <c r="HQ27" s="195"/>
      <c r="HR27" s="195"/>
      <c r="HS27" s="195"/>
      <c r="HT27" s="195"/>
      <c r="HU27" s="195"/>
      <c r="HV27" s="195"/>
      <c r="HW27" s="195"/>
      <c r="HX27" s="195"/>
      <c r="HY27" s="195"/>
      <c r="HZ27" s="195"/>
      <c r="IA27" s="195"/>
      <c r="IB27" s="195"/>
      <c r="IC27" s="195"/>
      <c r="ID27" s="195"/>
      <c r="IE27" s="195"/>
      <c r="IF27" s="195"/>
      <c r="IG27" s="195"/>
      <c r="IH27" s="195"/>
      <c r="II27" s="195"/>
      <c r="IJ27" s="195"/>
      <c r="IK27" s="195"/>
      <c r="IL27" s="195"/>
      <c r="IM27" s="195"/>
      <c r="IN27" s="195"/>
      <c r="IO27" s="195"/>
      <c r="IP27" s="195"/>
      <c r="IQ27" s="195"/>
      <c r="IR27" s="195"/>
      <c r="IS27" s="195"/>
      <c r="IT27" s="195"/>
      <c r="IU27" s="195"/>
      <c r="IV27" s="195"/>
    </row>
    <row r="28" spans="1:256" customFormat="1" ht="21" customHeight="1">
      <c r="A28" s="37" t="s">
        <v>1493</v>
      </c>
      <c r="B28" s="207">
        <v>3400</v>
      </c>
      <c r="C28" s="209">
        <v>5000</v>
      </c>
      <c r="D28" s="206">
        <f>+(C28-B28)/B28*100</f>
        <v>47.058823529411761</v>
      </c>
      <c r="E28" s="195"/>
      <c r="F28" s="195"/>
      <c r="G28" s="195"/>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5"/>
      <c r="AN28" s="195"/>
      <c r="AO28" s="195"/>
      <c r="AP28" s="195"/>
      <c r="AQ28" s="195"/>
      <c r="AR28" s="195"/>
      <c r="AS28" s="195"/>
      <c r="AT28" s="195"/>
      <c r="AU28" s="195"/>
      <c r="AV28" s="195"/>
      <c r="AW28" s="195"/>
      <c r="AX28" s="195"/>
      <c r="AY28" s="195"/>
      <c r="AZ28" s="195"/>
      <c r="BA28" s="195"/>
      <c r="BB28" s="195"/>
      <c r="BC28" s="195"/>
      <c r="BD28" s="195"/>
      <c r="BE28" s="195"/>
      <c r="BF28" s="195"/>
      <c r="BG28" s="195"/>
      <c r="BH28" s="195"/>
      <c r="BI28" s="195"/>
      <c r="BJ28" s="195"/>
      <c r="BK28" s="195"/>
      <c r="BL28" s="195"/>
      <c r="BM28" s="195"/>
      <c r="BN28" s="195"/>
      <c r="BO28" s="195"/>
      <c r="BP28" s="195"/>
      <c r="BQ28" s="195"/>
      <c r="BR28" s="195"/>
      <c r="BS28" s="195"/>
      <c r="BT28" s="195"/>
      <c r="BU28" s="195"/>
      <c r="BV28" s="195"/>
      <c r="BW28" s="195"/>
      <c r="BX28" s="195"/>
      <c r="BY28" s="195"/>
      <c r="BZ28" s="195"/>
      <c r="CA28" s="195"/>
      <c r="CB28" s="195"/>
      <c r="CC28" s="195"/>
      <c r="CD28" s="195"/>
      <c r="CE28" s="195"/>
      <c r="CF28" s="195"/>
      <c r="CG28" s="195"/>
      <c r="CH28" s="195"/>
      <c r="CI28" s="195"/>
      <c r="CJ28" s="195"/>
      <c r="CK28" s="195"/>
      <c r="CL28" s="195"/>
      <c r="CM28" s="195"/>
      <c r="CN28" s="195"/>
      <c r="CO28" s="195"/>
      <c r="CP28" s="195"/>
      <c r="CQ28" s="195"/>
      <c r="CR28" s="195"/>
      <c r="CS28" s="195"/>
      <c r="CT28" s="195"/>
      <c r="CU28" s="195"/>
      <c r="CV28" s="195"/>
      <c r="CW28" s="195"/>
      <c r="CX28" s="195"/>
      <c r="CY28" s="195"/>
      <c r="CZ28" s="195"/>
      <c r="DA28" s="195"/>
      <c r="DB28" s="195"/>
      <c r="DC28" s="195"/>
      <c r="DD28" s="195"/>
      <c r="DE28" s="195"/>
      <c r="DF28" s="195"/>
      <c r="DG28" s="195"/>
      <c r="DH28" s="195"/>
      <c r="DI28" s="195"/>
      <c r="DJ28" s="195"/>
      <c r="DK28" s="195"/>
      <c r="DL28" s="195"/>
      <c r="DM28" s="195"/>
      <c r="DN28" s="195"/>
      <c r="DO28" s="195"/>
      <c r="DP28" s="195"/>
      <c r="DQ28" s="195"/>
      <c r="DR28" s="195"/>
      <c r="DS28" s="195"/>
      <c r="DT28" s="195"/>
      <c r="DU28" s="195"/>
      <c r="DV28" s="195"/>
      <c r="DW28" s="195"/>
      <c r="DX28" s="195"/>
      <c r="DY28" s="195"/>
      <c r="DZ28" s="195"/>
      <c r="EA28" s="195"/>
      <c r="EB28" s="195"/>
      <c r="EC28" s="195"/>
      <c r="ED28" s="195"/>
      <c r="EE28" s="195"/>
      <c r="EF28" s="195"/>
      <c r="EG28" s="195"/>
      <c r="EH28" s="195"/>
      <c r="EI28" s="195"/>
      <c r="EJ28" s="195"/>
      <c r="EK28" s="195"/>
      <c r="EL28" s="195"/>
      <c r="EM28" s="195"/>
      <c r="EN28" s="195"/>
      <c r="EO28" s="195"/>
      <c r="EP28" s="195"/>
      <c r="EQ28" s="195"/>
      <c r="ER28" s="195"/>
      <c r="ES28" s="195"/>
      <c r="ET28" s="195"/>
      <c r="EU28" s="195"/>
      <c r="EV28" s="195"/>
      <c r="EW28" s="195"/>
      <c r="EX28" s="195"/>
      <c r="EY28" s="195"/>
      <c r="EZ28" s="195"/>
      <c r="FA28" s="195"/>
      <c r="FB28" s="195"/>
      <c r="FC28" s="195"/>
      <c r="FD28" s="195"/>
      <c r="FE28" s="195"/>
      <c r="FF28" s="195"/>
      <c r="FG28" s="195"/>
      <c r="FH28" s="195"/>
      <c r="FI28" s="195"/>
      <c r="FJ28" s="195"/>
      <c r="FK28" s="195"/>
      <c r="FL28" s="195"/>
      <c r="FM28" s="195"/>
      <c r="FN28" s="195"/>
      <c r="FO28" s="195"/>
      <c r="FP28" s="195"/>
      <c r="FQ28" s="195"/>
      <c r="FR28" s="195"/>
      <c r="FS28" s="195"/>
      <c r="FT28" s="195"/>
      <c r="FU28" s="195"/>
      <c r="FV28" s="195"/>
      <c r="FW28" s="195"/>
      <c r="FX28" s="195"/>
      <c r="FY28" s="195"/>
      <c r="FZ28" s="195"/>
      <c r="GA28" s="195"/>
      <c r="GB28" s="195"/>
      <c r="GC28" s="195"/>
      <c r="GD28" s="195"/>
      <c r="GE28" s="195"/>
      <c r="GF28" s="195"/>
      <c r="GG28" s="195"/>
      <c r="GH28" s="195"/>
      <c r="GI28" s="195"/>
      <c r="GJ28" s="195"/>
      <c r="GK28" s="195"/>
      <c r="GL28" s="195"/>
      <c r="GM28" s="195"/>
      <c r="GN28" s="195"/>
      <c r="GO28" s="195"/>
      <c r="GP28" s="195"/>
      <c r="GQ28" s="195"/>
      <c r="GR28" s="195"/>
      <c r="GS28" s="195"/>
      <c r="GT28" s="195"/>
      <c r="GU28" s="195"/>
      <c r="GV28" s="195"/>
      <c r="GW28" s="195"/>
      <c r="GX28" s="195"/>
      <c r="GY28" s="195"/>
      <c r="GZ28" s="195"/>
      <c r="HA28" s="195"/>
      <c r="HB28" s="195"/>
      <c r="HC28" s="195"/>
      <c r="HD28" s="195"/>
      <c r="HE28" s="195"/>
      <c r="HF28" s="195"/>
      <c r="HG28" s="195"/>
      <c r="HH28" s="195"/>
      <c r="HI28" s="195"/>
      <c r="HJ28" s="195"/>
      <c r="HK28" s="195"/>
      <c r="HL28" s="195"/>
      <c r="HM28" s="195"/>
      <c r="HN28" s="195"/>
      <c r="HO28" s="195"/>
      <c r="HP28" s="195"/>
      <c r="HQ28" s="195"/>
      <c r="HR28" s="195"/>
      <c r="HS28" s="195"/>
      <c r="HT28" s="195"/>
      <c r="HU28" s="195"/>
      <c r="HV28" s="195"/>
      <c r="HW28" s="195"/>
      <c r="HX28" s="195"/>
      <c r="HY28" s="195"/>
      <c r="HZ28" s="195"/>
      <c r="IA28" s="195"/>
      <c r="IB28" s="195"/>
      <c r="IC28" s="195"/>
      <c r="ID28" s="195"/>
      <c r="IE28" s="195"/>
      <c r="IF28" s="195"/>
      <c r="IG28" s="195"/>
      <c r="IH28" s="195"/>
      <c r="II28" s="195"/>
      <c r="IJ28" s="195"/>
      <c r="IK28" s="195"/>
      <c r="IL28" s="195"/>
      <c r="IM28" s="195"/>
      <c r="IN28" s="195"/>
      <c r="IO28" s="195"/>
      <c r="IP28" s="195"/>
      <c r="IQ28" s="195"/>
      <c r="IR28" s="195"/>
      <c r="IS28" s="195"/>
      <c r="IT28" s="195"/>
      <c r="IU28" s="195"/>
      <c r="IV28" s="195"/>
    </row>
    <row r="29" spans="1:256" customFormat="1" ht="21" customHeight="1">
      <c r="A29" s="36" t="s">
        <v>1494</v>
      </c>
      <c r="B29" s="207">
        <v>2410</v>
      </c>
      <c r="C29" s="209">
        <f t="shared" ref="C29" si="2">+C30</f>
        <v>4000</v>
      </c>
      <c r="D29" s="206">
        <f>+(C29-B29)/B29*100</f>
        <v>65.975103734439827</v>
      </c>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195"/>
      <c r="BN29" s="195"/>
      <c r="BO29" s="195"/>
      <c r="BP29" s="195"/>
      <c r="BQ29" s="195"/>
      <c r="BR29" s="195"/>
      <c r="BS29" s="195"/>
      <c r="BT29" s="195"/>
      <c r="BU29" s="195"/>
      <c r="BV29" s="195"/>
      <c r="BW29" s="195"/>
      <c r="BX29" s="195"/>
      <c r="BY29" s="195"/>
      <c r="BZ29" s="195"/>
      <c r="CA29" s="195"/>
      <c r="CB29" s="195"/>
      <c r="CC29" s="195"/>
      <c r="CD29" s="195"/>
      <c r="CE29" s="195"/>
      <c r="CF29" s="195"/>
      <c r="CG29" s="195"/>
      <c r="CH29" s="195"/>
      <c r="CI29" s="195"/>
      <c r="CJ29" s="195"/>
      <c r="CK29" s="195"/>
      <c r="CL29" s="195"/>
      <c r="CM29" s="195"/>
      <c r="CN29" s="195"/>
      <c r="CO29" s="195"/>
      <c r="CP29" s="195"/>
      <c r="CQ29" s="195"/>
      <c r="CR29" s="195"/>
      <c r="CS29" s="195"/>
      <c r="CT29" s="195"/>
      <c r="CU29" s="195"/>
      <c r="CV29" s="195"/>
      <c r="CW29" s="195"/>
      <c r="CX29" s="195"/>
      <c r="CY29" s="195"/>
      <c r="CZ29" s="195"/>
      <c r="DA29" s="195"/>
      <c r="DB29" s="195"/>
      <c r="DC29" s="195"/>
      <c r="DD29" s="195"/>
      <c r="DE29" s="195"/>
      <c r="DF29" s="195"/>
      <c r="DG29" s="195"/>
      <c r="DH29" s="195"/>
      <c r="DI29" s="195"/>
      <c r="DJ29" s="195"/>
      <c r="DK29" s="195"/>
      <c r="DL29" s="195"/>
      <c r="DM29" s="195"/>
      <c r="DN29" s="195"/>
      <c r="DO29" s="195"/>
      <c r="DP29" s="195"/>
      <c r="DQ29" s="195"/>
      <c r="DR29" s="195"/>
      <c r="DS29" s="195"/>
      <c r="DT29" s="195"/>
      <c r="DU29" s="195"/>
      <c r="DV29" s="195"/>
      <c r="DW29" s="195"/>
      <c r="DX29" s="195"/>
      <c r="DY29" s="195"/>
      <c r="DZ29" s="195"/>
      <c r="EA29" s="195"/>
      <c r="EB29" s="195"/>
      <c r="EC29" s="195"/>
      <c r="ED29" s="195"/>
      <c r="EE29" s="195"/>
      <c r="EF29" s="195"/>
      <c r="EG29" s="195"/>
      <c r="EH29" s="195"/>
      <c r="EI29" s="195"/>
      <c r="EJ29" s="195"/>
      <c r="EK29" s="195"/>
      <c r="EL29" s="195"/>
      <c r="EM29" s="195"/>
      <c r="EN29" s="195"/>
      <c r="EO29" s="195"/>
      <c r="EP29" s="195"/>
      <c r="EQ29" s="195"/>
      <c r="ER29" s="195"/>
      <c r="ES29" s="195"/>
      <c r="ET29" s="195"/>
      <c r="EU29" s="195"/>
      <c r="EV29" s="195"/>
      <c r="EW29" s="195"/>
      <c r="EX29" s="195"/>
      <c r="EY29" s="195"/>
      <c r="EZ29" s="195"/>
      <c r="FA29" s="195"/>
      <c r="FB29" s="195"/>
      <c r="FC29" s="195"/>
      <c r="FD29" s="195"/>
      <c r="FE29" s="195"/>
      <c r="FF29" s="195"/>
      <c r="FG29" s="195"/>
      <c r="FH29" s="195"/>
      <c r="FI29" s="195"/>
      <c r="FJ29" s="195"/>
      <c r="FK29" s="195"/>
      <c r="FL29" s="195"/>
      <c r="FM29" s="195"/>
      <c r="FN29" s="195"/>
      <c r="FO29" s="195"/>
      <c r="FP29" s="195"/>
      <c r="FQ29" s="195"/>
      <c r="FR29" s="195"/>
      <c r="FS29" s="195"/>
      <c r="FT29" s="195"/>
      <c r="FU29" s="195"/>
      <c r="FV29" s="195"/>
      <c r="FW29" s="195"/>
      <c r="FX29" s="195"/>
      <c r="FY29" s="195"/>
      <c r="FZ29" s="195"/>
      <c r="GA29" s="195"/>
      <c r="GB29" s="195"/>
      <c r="GC29" s="195"/>
      <c r="GD29" s="195"/>
      <c r="GE29" s="195"/>
      <c r="GF29" s="195"/>
      <c r="GG29" s="195"/>
      <c r="GH29" s="195"/>
      <c r="GI29" s="195"/>
      <c r="GJ29" s="195"/>
      <c r="GK29" s="195"/>
      <c r="GL29" s="195"/>
      <c r="GM29" s="195"/>
      <c r="GN29" s="195"/>
      <c r="GO29" s="195"/>
      <c r="GP29" s="195"/>
      <c r="GQ29" s="195"/>
      <c r="GR29" s="195"/>
      <c r="GS29" s="195"/>
      <c r="GT29" s="195"/>
      <c r="GU29" s="195"/>
      <c r="GV29" s="195"/>
      <c r="GW29" s="195"/>
      <c r="GX29" s="195"/>
      <c r="GY29" s="195"/>
      <c r="GZ29" s="195"/>
      <c r="HA29" s="195"/>
      <c r="HB29" s="195"/>
      <c r="HC29" s="195"/>
      <c r="HD29" s="195"/>
      <c r="HE29" s="195"/>
      <c r="HF29" s="195"/>
      <c r="HG29" s="195"/>
      <c r="HH29" s="195"/>
      <c r="HI29" s="195"/>
      <c r="HJ29" s="195"/>
      <c r="HK29" s="195"/>
      <c r="HL29" s="195"/>
      <c r="HM29" s="195"/>
      <c r="HN29" s="195"/>
      <c r="HO29" s="195"/>
      <c r="HP29" s="195"/>
      <c r="HQ29" s="195"/>
      <c r="HR29" s="195"/>
      <c r="HS29" s="195"/>
      <c r="HT29" s="195"/>
      <c r="HU29" s="195"/>
      <c r="HV29" s="195"/>
      <c r="HW29" s="195"/>
      <c r="HX29" s="195"/>
      <c r="HY29" s="195"/>
      <c r="HZ29" s="195"/>
      <c r="IA29" s="195"/>
      <c r="IB29" s="195"/>
      <c r="IC29" s="195"/>
      <c r="ID29" s="195"/>
      <c r="IE29" s="195"/>
      <c r="IF29" s="195"/>
      <c r="IG29" s="195"/>
      <c r="IH29" s="195"/>
      <c r="II29" s="195"/>
      <c r="IJ29" s="195"/>
      <c r="IK29" s="195"/>
      <c r="IL29" s="195"/>
      <c r="IM29" s="195"/>
      <c r="IN29" s="195"/>
      <c r="IO29" s="195"/>
      <c r="IP29" s="195"/>
      <c r="IQ29" s="195"/>
      <c r="IR29" s="195"/>
      <c r="IS29" s="195"/>
      <c r="IT29" s="195"/>
      <c r="IU29" s="195"/>
      <c r="IV29" s="195"/>
    </row>
    <row r="30" spans="1:256" customFormat="1" ht="21" customHeight="1">
      <c r="A30" s="210" t="s">
        <v>1495</v>
      </c>
      <c r="B30" s="211">
        <v>2410</v>
      </c>
      <c r="C30" s="212">
        <v>4000</v>
      </c>
      <c r="D30" s="208">
        <f>+(C30-B30)/B30*100</f>
        <v>65.975103734439827</v>
      </c>
      <c r="E30" s="195"/>
      <c r="F30" s="195"/>
      <c r="G30" s="195"/>
      <c r="H30" s="195"/>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5"/>
      <c r="AN30" s="195"/>
      <c r="AO30" s="195"/>
      <c r="AP30" s="195"/>
      <c r="AQ30" s="195"/>
      <c r="AR30" s="195"/>
      <c r="AS30" s="195"/>
      <c r="AT30" s="195"/>
      <c r="AU30" s="195"/>
      <c r="AV30" s="195"/>
      <c r="AW30" s="195"/>
      <c r="AX30" s="195"/>
      <c r="AY30" s="195"/>
      <c r="AZ30" s="195"/>
      <c r="BA30" s="195"/>
      <c r="BB30" s="195"/>
      <c r="BC30" s="195"/>
      <c r="BD30" s="195"/>
      <c r="BE30" s="195"/>
      <c r="BF30" s="195"/>
      <c r="BG30" s="195"/>
      <c r="BH30" s="195"/>
      <c r="BI30" s="195"/>
      <c r="BJ30" s="195"/>
      <c r="BK30" s="195"/>
      <c r="BL30" s="195"/>
      <c r="BM30" s="195"/>
      <c r="BN30" s="195"/>
      <c r="BO30" s="195"/>
      <c r="BP30" s="195"/>
      <c r="BQ30" s="195"/>
      <c r="BR30" s="195"/>
      <c r="BS30" s="195"/>
      <c r="BT30" s="195"/>
      <c r="BU30" s="195"/>
      <c r="BV30" s="195"/>
      <c r="BW30" s="195"/>
      <c r="BX30" s="195"/>
      <c r="BY30" s="195"/>
      <c r="BZ30" s="195"/>
      <c r="CA30" s="195"/>
      <c r="CB30" s="195"/>
      <c r="CC30" s="195"/>
      <c r="CD30" s="195"/>
      <c r="CE30" s="195"/>
      <c r="CF30" s="195"/>
      <c r="CG30" s="195"/>
      <c r="CH30" s="195"/>
      <c r="CI30" s="195"/>
      <c r="CJ30" s="195"/>
      <c r="CK30" s="195"/>
      <c r="CL30" s="195"/>
      <c r="CM30" s="195"/>
      <c r="CN30" s="195"/>
      <c r="CO30" s="195"/>
      <c r="CP30" s="195"/>
      <c r="CQ30" s="195"/>
      <c r="CR30" s="195"/>
      <c r="CS30" s="195"/>
      <c r="CT30" s="195"/>
      <c r="CU30" s="195"/>
      <c r="CV30" s="195"/>
      <c r="CW30" s="195"/>
      <c r="CX30" s="195"/>
      <c r="CY30" s="195"/>
      <c r="CZ30" s="195"/>
      <c r="DA30" s="195"/>
      <c r="DB30" s="195"/>
      <c r="DC30" s="195"/>
      <c r="DD30" s="195"/>
      <c r="DE30" s="195"/>
      <c r="DF30" s="195"/>
      <c r="DG30" s="195"/>
      <c r="DH30" s="195"/>
      <c r="DI30" s="195"/>
      <c r="DJ30" s="195"/>
      <c r="DK30" s="195"/>
      <c r="DL30" s="195"/>
      <c r="DM30" s="195"/>
      <c r="DN30" s="195"/>
      <c r="DO30" s="195"/>
      <c r="DP30" s="195"/>
      <c r="DQ30" s="195"/>
      <c r="DR30" s="195"/>
      <c r="DS30" s="195"/>
      <c r="DT30" s="195"/>
      <c r="DU30" s="195"/>
      <c r="DV30" s="195"/>
      <c r="DW30" s="195"/>
      <c r="DX30" s="195"/>
      <c r="DY30" s="195"/>
      <c r="DZ30" s="195"/>
      <c r="EA30" s="195"/>
      <c r="EB30" s="195"/>
      <c r="EC30" s="195"/>
      <c r="ED30" s="195"/>
      <c r="EE30" s="195"/>
      <c r="EF30" s="195"/>
      <c r="EG30" s="195"/>
      <c r="EH30" s="195"/>
      <c r="EI30" s="195"/>
      <c r="EJ30" s="195"/>
      <c r="EK30" s="195"/>
      <c r="EL30" s="195"/>
      <c r="EM30" s="195"/>
      <c r="EN30" s="195"/>
      <c r="EO30" s="195"/>
      <c r="EP30" s="195"/>
      <c r="EQ30" s="195"/>
      <c r="ER30" s="195"/>
      <c r="ES30" s="195"/>
      <c r="ET30" s="195"/>
      <c r="EU30" s="195"/>
      <c r="EV30" s="195"/>
      <c r="EW30" s="195"/>
      <c r="EX30" s="195"/>
      <c r="EY30" s="195"/>
      <c r="EZ30" s="195"/>
      <c r="FA30" s="195"/>
      <c r="FB30" s="195"/>
      <c r="FC30" s="195"/>
      <c r="FD30" s="195"/>
      <c r="FE30" s="195"/>
      <c r="FF30" s="195"/>
      <c r="FG30" s="195"/>
      <c r="FH30" s="195"/>
      <c r="FI30" s="195"/>
      <c r="FJ30" s="195"/>
      <c r="FK30" s="195"/>
      <c r="FL30" s="195"/>
      <c r="FM30" s="195"/>
      <c r="FN30" s="195"/>
      <c r="FO30" s="195"/>
      <c r="FP30" s="195"/>
      <c r="FQ30" s="195"/>
      <c r="FR30" s="195"/>
      <c r="FS30" s="195"/>
      <c r="FT30" s="195"/>
      <c r="FU30" s="195"/>
      <c r="FV30" s="195"/>
      <c r="FW30" s="195"/>
      <c r="FX30" s="195"/>
      <c r="FY30" s="195"/>
      <c r="FZ30" s="195"/>
      <c r="GA30" s="195"/>
      <c r="GB30" s="195"/>
      <c r="GC30" s="195"/>
      <c r="GD30" s="195"/>
      <c r="GE30" s="195"/>
      <c r="GF30" s="195"/>
      <c r="GG30" s="195"/>
      <c r="GH30" s="195"/>
      <c r="GI30" s="195"/>
      <c r="GJ30" s="195"/>
      <c r="GK30" s="195"/>
      <c r="GL30" s="195"/>
      <c r="GM30" s="195"/>
      <c r="GN30" s="195"/>
      <c r="GO30" s="195"/>
      <c r="GP30" s="195"/>
      <c r="GQ30" s="195"/>
      <c r="GR30" s="195"/>
      <c r="GS30" s="195"/>
      <c r="GT30" s="195"/>
      <c r="GU30" s="195"/>
      <c r="GV30" s="195"/>
      <c r="GW30" s="195"/>
      <c r="GX30" s="195"/>
      <c r="GY30" s="195"/>
      <c r="GZ30" s="195"/>
      <c r="HA30" s="195"/>
      <c r="HB30" s="195"/>
      <c r="HC30" s="195"/>
      <c r="HD30" s="195"/>
      <c r="HE30" s="195"/>
      <c r="HF30" s="195"/>
      <c r="HG30" s="195"/>
      <c r="HH30" s="195"/>
      <c r="HI30" s="195"/>
      <c r="HJ30" s="195"/>
      <c r="HK30" s="195"/>
      <c r="HL30" s="195"/>
      <c r="HM30" s="195"/>
      <c r="HN30" s="195"/>
      <c r="HO30" s="195"/>
      <c r="HP30" s="195"/>
      <c r="HQ30" s="195"/>
      <c r="HR30" s="195"/>
      <c r="HS30" s="195"/>
      <c r="HT30" s="195"/>
      <c r="HU30" s="195"/>
      <c r="HV30" s="195"/>
      <c r="HW30" s="195"/>
      <c r="HX30" s="195"/>
      <c r="HY30" s="195"/>
      <c r="HZ30" s="195"/>
      <c r="IA30" s="195"/>
      <c r="IB30" s="195"/>
      <c r="IC30" s="195"/>
      <c r="ID30" s="195"/>
      <c r="IE30" s="195"/>
      <c r="IF30" s="195"/>
      <c r="IG30" s="195"/>
      <c r="IH30" s="195"/>
      <c r="II30" s="195"/>
      <c r="IJ30" s="195"/>
      <c r="IK30" s="195"/>
      <c r="IL30" s="195"/>
      <c r="IM30" s="195"/>
      <c r="IN30" s="195"/>
      <c r="IO30" s="195"/>
      <c r="IP30" s="195"/>
      <c r="IQ30" s="195"/>
      <c r="IR30" s="195"/>
      <c r="IS30" s="195"/>
      <c r="IT30" s="195"/>
      <c r="IU30" s="195"/>
      <c r="IV30" s="195"/>
    </row>
    <row r="31" spans="1:256" customFormat="1" ht="21" customHeight="1">
      <c r="A31" s="202" t="s">
        <v>156</v>
      </c>
      <c r="B31" s="213">
        <f>+B32</f>
        <v>90</v>
      </c>
      <c r="C31" s="214"/>
      <c r="D31" s="208"/>
      <c r="E31" s="195"/>
      <c r="F31" s="195"/>
      <c r="G31" s="195"/>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c r="BM31" s="195"/>
      <c r="BN31" s="195"/>
      <c r="BO31" s="195"/>
      <c r="BP31" s="195"/>
      <c r="BQ31" s="195"/>
      <c r="BR31" s="195"/>
      <c r="BS31" s="195"/>
      <c r="BT31" s="195"/>
      <c r="BU31" s="195"/>
      <c r="BV31" s="195"/>
      <c r="BW31" s="195"/>
      <c r="BX31" s="195"/>
      <c r="BY31" s="195"/>
      <c r="BZ31" s="195"/>
      <c r="CA31" s="195"/>
      <c r="CB31" s="195"/>
      <c r="CC31" s="195"/>
      <c r="CD31" s="195"/>
      <c r="CE31" s="195"/>
      <c r="CF31" s="195"/>
      <c r="CG31" s="195"/>
      <c r="CH31" s="195"/>
      <c r="CI31" s="195"/>
      <c r="CJ31" s="195"/>
      <c r="CK31" s="195"/>
      <c r="CL31" s="195"/>
      <c r="CM31" s="195"/>
      <c r="CN31" s="195"/>
      <c r="CO31" s="195"/>
      <c r="CP31" s="195"/>
      <c r="CQ31" s="195"/>
      <c r="CR31" s="195"/>
      <c r="CS31" s="195"/>
      <c r="CT31" s="195"/>
      <c r="CU31" s="195"/>
      <c r="CV31" s="195"/>
      <c r="CW31" s="195"/>
      <c r="CX31" s="195"/>
      <c r="CY31" s="195"/>
      <c r="CZ31" s="195"/>
      <c r="DA31" s="195"/>
      <c r="DB31" s="195"/>
      <c r="DC31" s="195"/>
      <c r="DD31" s="195"/>
      <c r="DE31" s="195"/>
      <c r="DF31" s="195"/>
      <c r="DG31" s="195"/>
      <c r="DH31" s="195"/>
      <c r="DI31" s="195"/>
      <c r="DJ31" s="195"/>
      <c r="DK31" s="195"/>
      <c r="DL31" s="195"/>
      <c r="DM31" s="195"/>
      <c r="DN31" s="195"/>
      <c r="DO31" s="195"/>
      <c r="DP31" s="195"/>
      <c r="DQ31" s="195"/>
      <c r="DR31" s="195"/>
      <c r="DS31" s="195"/>
      <c r="DT31" s="195"/>
      <c r="DU31" s="195"/>
      <c r="DV31" s="195"/>
      <c r="DW31" s="195"/>
      <c r="DX31" s="195"/>
      <c r="DY31" s="195"/>
      <c r="DZ31" s="195"/>
      <c r="EA31" s="195"/>
      <c r="EB31" s="195"/>
      <c r="EC31" s="195"/>
      <c r="ED31" s="195"/>
      <c r="EE31" s="195"/>
      <c r="EF31" s="195"/>
      <c r="EG31" s="195"/>
      <c r="EH31" s="195"/>
      <c r="EI31" s="195"/>
      <c r="EJ31" s="195"/>
      <c r="EK31" s="195"/>
      <c r="EL31" s="195"/>
      <c r="EM31" s="195"/>
      <c r="EN31" s="195"/>
      <c r="EO31" s="195"/>
      <c r="EP31" s="195"/>
      <c r="EQ31" s="195"/>
      <c r="ER31" s="195"/>
      <c r="ES31" s="195"/>
      <c r="ET31" s="195"/>
      <c r="EU31" s="195"/>
      <c r="EV31" s="195"/>
      <c r="EW31" s="195"/>
      <c r="EX31" s="195"/>
      <c r="EY31" s="195"/>
      <c r="EZ31" s="195"/>
      <c r="FA31" s="195"/>
      <c r="FB31" s="195"/>
      <c r="FC31" s="195"/>
      <c r="FD31" s="195"/>
      <c r="FE31" s="195"/>
      <c r="FF31" s="195"/>
      <c r="FG31" s="195"/>
      <c r="FH31" s="195"/>
      <c r="FI31" s="195"/>
      <c r="FJ31" s="195"/>
      <c r="FK31" s="195"/>
      <c r="FL31" s="195"/>
      <c r="FM31" s="195"/>
      <c r="FN31" s="195"/>
      <c r="FO31" s="195"/>
      <c r="FP31" s="195"/>
      <c r="FQ31" s="195"/>
      <c r="FR31" s="195"/>
      <c r="FS31" s="195"/>
      <c r="FT31" s="195"/>
      <c r="FU31" s="195"/>
      <c r="FV31" s="195"/>
      <c r="FW31" s="195"/>
      <c r="FX31" s="195"/>
      <c r="FY31" s="195"/>
      <c r="FZ31" s="195"/>
      <c r="GA31" s="195"/>
      <c r="GB31" s="195"/>
      <c r="GC31" s="195"/>
      <c r="GD31" s="195"/>
      <c r="GE31" s="195"/>
      <c r="GF31" s="195"/>
      <c r="GG31" s="195"/>
      <c r="GH31" s="195"/>
      <c r="GI31" s="195"/>
      <c r="GJ31" s="195"/>
      <c r="GK31" s="195"/>
      <c r="GL31" s="195"/>
      <c r="GM31" s="195"/>
      <c r="GN31" s="195"/>
      <c r="GO31" s="195"/>
      <c r="GP31" s="195"/>
      <c r="GQ31" s="195"/>
      <c r="GR31" s="195"/>
      <c r="GS31" s="195"/>
      <c r="GT31" s="195"/>
      <c r="GU31" s="195"/>
      <c r="GV31" s="195"/>
      <c r="GW31" s="195"/>
      <c r="GX31" s="195"/>
      <c r="GY31" s="195"/>
      <c r="GZ31" s="195"/>
      <c r="HA31" s="195"/>
      <c r="HB31" s="195"/>
      <c r="HC31" s="195"/>
      <c r="HD31" s="195"/>
      <c r="HE31" s="195"/>
      <c r="HF31" s="195"/>
      <c r="HG31" s="195"/>
      <c r="HH31" s="195"/>
      <c r="HI31" s="195"/>
      <c r="HJ31" s="195"/>
      <c r="HK31" s="195"/>
      <c r="HL31" s="195"/>
      <c r="HM31" s="195"/>
      <c r="HN31" s="195"/>
      <c r="HO31" s="195"/>
      <c r="HP31" s="195"/>
      <c r="HQ31" s="195"/>
      <c r="HR31" s="195"/>
      <c r="HS31" s="195"/>
      <c r="HT31" s="195"/>
      <c r="HU31" s="195"/>
      <c r="HV31" s="195"/>
      <c r="HW31" s="195"/>
      <c r="HX31" s="195"/>
      <c r="HY31" s="195"/>
      <c r="HZ31" s="195"/>
      <c r="IA31" s="195"/>
      <c r="IB31" s="195"/>
      <c r="IC31" s="195"/>
      <c r="ID31" s="195"/>
      <c r="IE31" s="195"/>
      <c r="IF31" s="195"/>
      <c r="IG31" s="195"/>
      <c r="IH31" s="195"/>
      <c r="II31" s="195"/>
      <c r="IJ31" s="195"/>
      <c r="IK31" s="195"/>
      <c r="IL31" s="195"/>
      <c r="IM31" s="195"/>
      <c r="IN31" s="195"/>
      <c r="IO31" s="195"/>
      <c r="IP31" s="195"/>
      <c r="IQ31" s="195"/>
      <c r="IR31" s="195"/>
      <c r="IS31" s="195"/>
      <c r="IT31" s="195"/>
      <c r="IU31" s="195"/>
      <c r="IV31" s="195"/>
    </row>
    <row r="32" spans="1:256" customFormat="1" ht="21" customHeight="1">
      <c r="A32" s="203" t="s">
        <v>1496</v>
      </c>
      <c r="B32" s="213">
        <f>+B33</f>
        <v>90</v>
      </c>
      <c r="C32" s="214"/>
      <c r="D32" s="208"/>
      <c r="E32" s="195"/>
      <c r="F32" s="195"/>
      <c r="G32" s="195"/>
      <c r="H32" s="195"/>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c r="BJ32" s="195"/>
      <c r="BK32" s="195"/>
      <c r="BL32" s="195"/>
      <c r="BM32" s="195"/>
      <c r="BN32" s="195"/>
      <c r="BO32" s="195"/>
      <c r="BP32" s="195"/>
      <c r="BQ32" s="195"/>
      <c r="BR32" s="195"/>
      <c r="BS32" s="195"/>
      <c r="BT32" s="195"/>
      <c r="BU32" s="195"/>
      <c r="BV32" s="195"/>
      <c r="BW32" s="195"/>
      <c r="BX32" s="195"/>
      <c r="BY32" s="195"/>
      <c r="BZ32" s="195"/>
      <c r="CA32" s="195"/>
      <c r="CB32" s="195"/>
      <c r="CC32" s="195"/>
      <c r="CD32" s="195"/>
      <c r="CE32" s="195"/>
      <c r="CF32" s="195"/>
      <c r="CG32" s="195"/>
      <c r="CH32" s="195"/>
      <c r="CI32" s="195"/>
      <c r="CJ32" s="195"/>
      <c r="CK32" s="195"/>
      <c r="CL32" s="195"/>
      <c r="CM32" s="195"/>
      <c r="CN32" s="195"/>
      <c r="CO32" s="195"/>
      <c r="CP32" s="195"/>
      <c r="CQ32" s="195"/>
      <c r="CR32" s="195"/>
      <c r="CS32" s="195"/>
      <c r="CT32" s="195"/>
      <c r="CU32" s="195"/>
      <c r="CV32" s="195"/>
      <c r="CW32" s="195"/>
      <c r="CX32" s="195"/>
      <c r="CY32" s="195"/>
      <c r="CZ32" s="195"/>
      <c r="DA32" s="195"/>
      <c r="DB32" s="195"/>
      <c r="DC32" s="195"/>
      <c r="DD32" s="195"/>
      <c r="DE32" s="195"/>
      <c r="DF32" s="195"/>
      <c r="DG32" s="195"/>
      <c r="DH32" s="195"/>
      <c r="DI32" s="195"/>
      <c r="DJ32" s="195"/>
      <c r="DK32" s="195"/>
      <c r="DL32" s="195"/>
      <c r="DM32" s="195"/>
      <c r="DN32" s="195"/>
      <c r="DO32" s="195"/>
      <c r="DP32" s="195"/>
      <c r="DQ32" s="195"/>
      <c r="DR32" s="195"/>
      <c r="DS32" s="195"/>
      <c r="DT32" s="195"/>
      <c r="DU32" s="195"/>
      <c r="DV32" s="195"/>
      <c r="DW32" s="195"/>
      <c r="DX32" s="195"/>
      <c r="DY32" s="195"/>
      <c r="DZ32" s="195"/>
      <c r="EA32" s="195"/>
      <c r="EB32" s="195"/>
      <c r="EC32" s="195"/>
      <c r="ED32" s="195"/>
      <c r="EE32" s="195"/>
      <c r="EF32" s="195"/>
      <c r="EG32" s="195"/>
      <c r="EH32" s="195"/>
      <c r="EI32" s="195"/>
      <c r="EJ32" s="195"/>
      <c r="EK32" s="195"/>
      <c r="EL32" s="195"/>
      <c r="EM32" s="195"/>
      <c r="EN32" s="195"/>
      <c r="EO32" s="195"/>
      <c r="EP32" s="195"/>
      <c r="EQ32" s="195"/>
      <c r="ER32" s="195"/>
      <c r="ES32" s="195"/>
      <c r="ET32" s="195"/>
      <c r="EU32" s="195"/>
      <c r="EV32" s="195"/>
      <c r="EW32" s="195"/>
      <c r="EX32" s="195"/>
      <c r="EY32" s="195"/>
      <c r="EZ32" s="195"/>
      <c r="FA32" s="195"/>
      <c r="FB32" s="195"/>
      <c r="FC32" s="195"/>
      <c r="FD32" s="195"/>
      <c r="FE32" s="195"/>
      <c r="FF32" s="195"/>
      <c r="FG32" s="195"/>
      <c r="FH32" s="195"/>
      <c r="FI32" s="195"/>
      <c r="FJ32" s="195"/>
      <c r="FK32" s="195"/>
      <c r="FL32" s="195"/>
      <c r="FM32" s="195"/>
      <c r="FN32" s="195"/>
      <c r="FO32" s="195"/>
      <c r="FP32" s="195"/>
      <c r="FQ32" s="195"/>
      <c r="FR32" s="195"/>
      <c r="FS32" s="195"/>
      <c r="FT32" s="195"/>
      <c r="FU32" s="195"/>
      <c r="FV32" s="195"/>
      <c r="FW32" s="195"/>
      <c r="FX32" s="195"/>
      <c r="FY32" s="195"/>
      <c r="FZ32" s="195"/>
      <c r="GA32" s="195"/>
      <c r="GB32" s="195"/>
      <c r="GC32" s="195"/>
      <c r="GD32" s="195"/>
      <c r="GE32" s="195"/>
      <c r="GF32" s="195"/>
      <c r="GG32" s="195"/>
      <c r="GH32" s="195"/>
      <c r="GI32" s="195"/>
      <c r="GJ32" s="195"/>
      <c r="GK32" s="195"/>
      <c r="GL32" s="195"/>
      <c r="GM32" s="195"/>
      <c r="GN32" s="195"/>
      <c r="GO32" s="195"/>
      <c r="GP32" s="195"/>
      <c r="GQ32" s="195"/>
      <c r="GR32" s="195"/>
      <c r="GS32" s="195"/>
      <c r="GT32" s="195"/>
      <c r="GU32" s="195"/>
      <c r="GV32" s="195"/>
      <c r="GW32" s="195"/>
      <c r="GX32" s="195"/>
      <c r="GY32" s="195"/>
      <c r="GZ32" s="195"/>
      <c r="HA32" s="195"/>
      <c r="HB32" s="195"/>
      <c r="HC32" s="195"/>
      <c r="HD32" s="195"/>
      <c r="HE32" s="195"/>
      <c r="HF32" s="195"/>
      <c r="HG32" s="195"/>
      <c r="HH32" s="195"/>
      <c r="HI32" s="195"/>
      <c r="HJ32" s="195"/>
      <c r="HK32" s="195"/>
      <c r="HL32" s="195"/>
      <c r="HM32" s="195"/>
      <c r="HN32" s="195"/>
      <c r="HO32" s="195"/>
      <c r="HP32" s="195"/>
      <c r="HQ32" s="195"/>
      <c r="HR32" s="195"/>
      <c r="HS32" s="195"/>
      <c r="HT32" s="195"/>
      <c r="HU32" s="195"/>
      <c r="HV32" s="195"/>
      <c r="HW32" s="195"/>
      <c r="HX32" s="195"/>
      <c r="HY32" s="195"/>
      <c r="HZ32" s="195"/>
      <c r="IA32" s="195"/>
      <c r="IB32" s="195"/>
      <c r="IC32" s="195"/>
      <c r="ID32" s="195"/>
      <c r="IE32" s="195"/>
      <c r="IF32" s="195"/>
      <c r="IG32" s="195"/>
      <c r="IH32" s="195"/>
      <c r="II32" s="195"/>
      <c r="IJ32" s="195"/>
      <c r="IK32" s="195"/>
      <c r="IL32" s="195"/>
      <c r="IM32" s="195"/>
      <c r="IN32" s="195"/>
      <c r="IO32" s="195"/>
      <c r="IP32" s="195"/>
      <c r="IQ32" s="195"/>
      <c r="IR32" s="195"/>
      <c r="IS32" s="195"/>
      <c r="IT32" s="195"/>
      <c r="IU32" s="195"/>
      <c r="IV32" s="195"/>
    </row>
    <row r="33" spans="1:256" customFormat="1" ht="21" customHeight="1">
      <c r="A33" s="203" t="s">
        <v>1497</v>
      </c>
      <c r="B33" s="213">
        <v>90</v>
      </c>
      <c r="C33" s="214"/>
      <c r="D33" s="208"/>
      <c r="E33" s="195"/>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5"/>
      <c r="BU33" s="195"/>
      <c r="BV33" s="195"/>
      <c r="BW33" s="195"/>
      <c r="BX33" s="195"/>
      <c r="BY33" s="195"/>
      <c r="BZ33" s="195"/>
      <c r="CA33" s="195"/>
      <c r="CB33" s="195"/>
      <c r="CC33" s="195"/>
      <c r="CD33" s="195"/>
      <c r="CE33" s="195"/>
      <c r="CF33" s="195"/>
      <c r="CG33" s="195"/>
      <c r="CH33" s="195"/>
      <c r="CI33" s="195"/>
      <c r="CJ33" s="195"/>
      <c r="CK33" s="195"/>
      <c r="CL33" s="195"/>
      <c r="CM33" s="195"/>
      <c r="CN33" s="195"/>
      <c r="CO33" s="195"/>
      <c r="CP33" s="195"/>
      <c r="CQ33" s="195"/>
      <c r="CR33" s="195"/>
      <c r="CS33" s="195"/>
      <c r="CT33" s="195"/>
      <c r="CU33" s="195"/>
      <c r="CV33" s="195"/>
      <c r="CW33" s="195"/>
      <c r="CX33" s="195"/>
      <c r="CY33" s="195"/>
      <c r="CZ33" s="195"/>
      <c r="DA33" s="195"/>
      <c r="DB33" s="195"/>
      <c r="DC33" s="195"/>
      <c r="DD33" s="195"/>
      <c r="DE33" s="195"/>
      <c r="DF33" s="195"/>
      <c r="DG33" s="195"/>
      <c r="DH33" s="195"/>
      <c r="DI33" s="195"/>
      <c r="DJ33" s="195"/>
      <c r="DK33" s="195"/>
      <c r="DL33" s="195"/>
      <c r="DM33" s="195"/>
      <c r="DN33" s="195"/>
      <c r="DO33" s="195"/>
      <c r="DP33" s="195"/>
      <c r="DQ33" s="195"/>
      <c r="DR33" s="195"/>
      <c r="DS33" s="195"/>
      <c r="DT33" s="195"/>
      <c r="DU33" s="195"/>
      <c r="DV33" s="195"/>
      <c r="DW33" s="195"/>
      <c r="DX33" s="195"/>
      <c r="DY33" s="195"/>
      <c r="DZ33" s="195"/>
      <c r="EA33" s="195"/>
      <c r="EB33" s="195"/>
      <c r="EC33" s="195"/>
      <c r="ED33" s="195"/>
      <c r="EE33" s="195"/>
      <c r="EF33" s="195"/>
      <c r="EG33" s="195"/>
      <c r="EH33" s="195"/>
      <c r="EI33" s="195"/>
      <c r="EJ33" s="195"/>
      <c r="EK33" s="195"/>
      <c r="EL33" s="195"/>
      <c r="EM33" s="195"/>
      <c r="EN33" s="195"/>
      <c r="EO33" s="195"/>
      <c r="EP33" s="195"/>
      <c r="EQ33" s="195"/>
      <c r="ER33" s="195"/>
      <c r="ES33" s="195"/>
      <c r="ET33" s="195"/>
      <c r="EU33" s="195"/>
      <c r="EV33" s="195"/>
      <c r="EW33" s="195"/>
      <c r="EX33" s="195"/>
      <c r="EY33" s="195"/>
      <c r="EZ33" s="195"/>
      <c r="FA33" s="195"/>
      <c r="FB33" s="195"/>
      <c r="FC33" s="195"/>
      <c r="FD33" s="195"/>
      <c r="FE33" s="195"/>
      <c r="FF33" s="195"/>
      <c r="FG33" s="195"/>
      <c r="FH33" s="195"/>
      <c r="FI33" s="195"/>
      <c r="FJ33" s="195"/>
      <c r="FK33" s="195"/>
      <c r="FL33" s="195"/>
      <c r="FM33" s="195"/>
      <c r="FN33" s="195"/>
      <c r="FO33" s="195"/>
      <c r="FP33" s="195"/>
      <c r="FQ33" s="195"/>
      <c r="FR33" s="195"/>
      <c r="FS33" s="195"/>
      <c r="FT33" s="195"/>
      <c r="FU33" s="195"/>
      <c r="FV33" s="195"/>
      <c r="FW33" s="195"/>
      <c r="FX33" s="195"/>
      <c r="FY33" s="195"/>
      <c r="FZ33" s="195"/>
      <c r="GA33" s="195"/>
      <c r="GB33" s="195"/>
      <c r="GC33" s="195"/>
      <c r="GD33" s="195"/>
      <c r="GE33" s="195"/>
      <c r="GF33" s="195"/>
      <c r="GG33" s="195"/>
      <c r="GH33" s="195"/>
      <c r="GI33" s="195"/>
      <c r="GJ33" s="195"/>
      <c r="GK33" s="195"/>
      <c r="GL33" s="195"/>
      <c r="GM33" s="195"/>
      <c r="GN33" s="195"/>
      <c r="GO33" s="195"/>
      <c r="GP33" s="195"/>
      <c r="GQ33" s="195"/>
      <c r="GR33" s="195"/>
      <c r="GS33" s="195"/>
      <c r="GT33" s="195"/>
      <c r="GU33" s="195"/>
      <c r="GV33" s="195"/>
      <c r="GW33" s="195"/>
      <c r="GX33" s="195"/>
      <c r="GY33" s="195"/>
      <c r="GZ33" s="195"/>
      <c r="HA33" s="195"/>
      <c r="HB33" s="195"/>
      <c r="HC33" s="195"/>
      <c r="HD33" s="195"/>
      <c r="HE33" s="195"/>
      <c r="HF33" s="195"/>
      <c r="HG33" s="195"/>
      <c r="HH33" s="195"/>
      <c r="HI33" s="195"/>
      <c r="HJ33" s="195"/>
      <c r="HK33" s="195"/>
      <c r="HL33" s="195"/>
      <c r="HM33" s="195"/>
      <c r="HN33" s="195"/>
      <c r="HO33" s="195"/>
      <c r="HP33" s="195"/>
      <c r="HQ33" s="195"/>
      <c r="HR33" s="195"/>
      <c r="HS33" s="195"/>
      <c r="HT33" s="195"/>
      <c r="HU33" s="195"/>
      <c r="HV33" s="195"/>
      <c r="HW33" s="195"/>
      <c r="HX33" s="195"/>
      <c r="HY33" s="195"/>
      <c r="HZ33" s="195"/>
      <c r="IA33" s="195"/>
      <c r="IB33" s="195"/>
      <c r="IC33" s="195"/>
      <c r="ID33" s="195"/>
      <c r="IE33" s="195"/>
      <c r="IF33" s="195"/>
      <c r="IG33" s="195"/>
      <c r="IH33" s="195"/>
      <c r="II33" s="195"/>
      <c r="IJ33" s="195"/>
      <c r="IK33" s="195"/>
      <c r="IL33" s="195"/>
      <c r="IM33" s="195"/>
      <c r="IN33" s="195"/>
      <c r="IO33" s="195"/>
      <c r="IP33" s="195"/>
      <c r="IQ33" s="195"/>
      <c r="IR33" s="195"/>
      <c r="IS33" s="195"/>
      <c r="IT33" s="195"/>
      <c r="IU33" s="195"/>
      <c r="IV33" s="195"/>
    </row>
    <row r="34" spans="1:256" customFormat="1" ht="21" customHeight="1">
      <c r="A34" s="39" t="s">
        <v>157</v>
      </c>
      <c r="B34" s="215">
        <f>+B35</f>
        <v>46200</v>
      </c>
      <c r="C34" s="205">
        <f>+C35</f>
        <v>0</v>
      </c>
      <c r="D34" s="206"/>
      <c r="E34" s="195"/>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c r="AS34" s="195"/>
      <c r="AT34" s="195"/>
      <c r="AU34" s="195"/>
      <c r="AV34" s="195"/>
      <c r="AW34" s="195"/>
      <c r="AX34" s="195"/>
      <c r="AY34" s="195"/>
      <c r="AZ34" s="195"/>
      <c r="BA34" s="195"/>
      <c r="BB34" s="195"/>
      <c r="BC34" s="195"/>
      <c r="BD34" s="195"/>
      <c r="BE34" s="195"/>
      <c r="BF34" s="195"/>
      <c r="BG34" s="195"/>
      <c r="BH34" s="195"/>
      <c r="BI34" s="195"/>
      <c r="BJ34" s="195"/>
      <c r="BK34" s="195"/>
      <c r="BL34" s="195"/>
      <c r="BM34" s="195"/>
      <c r="BN34" s="195"/>
      <c r="BO34" s="195"/>
      <c r="BP34" s="195"/>
      <c r="BQ34" s="195"/>
      <c r="BR34" s="195"/>
      <c r="BS34" s="195"/>
      <c r="BT34" s="195"/>
      <c r="BU34" s="195"/>
      <c r="BV34" s="195"/>
      <c r="BW34" s="195"/>
      <c r="BX34" s="195"/>
      <c r="BY34" s="195"/>
      <c r="BZ34" s="195"/>
      <c r="CA34" s="195"/>
      <c r="CB34" s="195"/>
      <c r="CC34" s="195"/>
      <c r="CD34" s="195"/>
      <c r="CE34" s="195"/>
      <c r="CF34" s="195"/>
      <c r="CG34" s="195"/>
      <c r="CH34" s="195"/>
      <c r="CI34" s="195"/>
      <c r="CJ34" s="195"/>
      <c r="CK34" s="195"/>
      <c r="CL34" s="195"/>
      <c r="CM34" s="195"/>
      <c r="CN34" s="195"/>
      <c r="CO34" s="195"/>
      <c r="CP34" s="195"/>
      <c r="CQ34" s="195"/>
      <c r="CR34" s="195"/>
      <c r="CS34" s="195"/>
      <c r="CT34" s="195"/>
      <c r="CU34" s="195"/>
      <c r="CV34" s="195"/>
      <c r="CW34" s="195"/>
      <c r="CX34" s="195"/>
      <c r="CY34" s="195"/>
      <c r="CZ34" s="195"/>
      <c r="DA34" s="195"/>
      <c r="DB34" s="195"/>
      <c r="DC34" s="195"/>
      <c r="DD34" s="195"/>
      <c r="DE34" s="195"/>
      <c r="DF34" s="195"/>
      <c r="DG34" s="195"/>
      <c r="DH34" s="195"/>
      <c r="DI34" s="195"/>
      <c r="DJ34" s="195"/>
      <c r="DK34" s="195"/>
      <c r="DL34" s="195"/>
      <c r="DM34" s="195"/>
      <c r="DN34" s="195"/>
      <c r="DO34" s="195"/>
      <c r="DP34" s="195"/>
      <c r="DQ34" s="195"/>
      <c r="DR34" s="195"/>
      <c r="DS34" s="195"/>
      <c r="DT34" s="195"/>
      <c r="DU34" s="195"/>
      <c r="DV34" s="195"/>
      <c r="DW34" s="195"/>
      <c r="DX34" s="195"/>
      <c r="DY34" s="195"/>
      <c r="DZ34" s="195"/>
      <c r="EA34" s="195"/>
      <c r="EB34" s="195"/>
      <c r="EC34" s="195"/>
      <c r="ED34" s="195"/>
      <c r="EE34" s="195"/>
      <c r="EF34" s="195"/>
      <c r="EG34" s="195"/>
      <c r="EH34" s="195"/>
      <c r="EI34" s="195"/>
      <c r="EJ34" s="195"/>
      <c r="EK34" s="195"/>
      <c r="EL34" s="195"/>
      <c r="EM34" s="195"/>
      <c r="EN34" s="195"/>
      <c r="EO34" s="195"/>
      <c r="EP34" s="195"/>
      <c r="EQ34" s="195"/>
      <c r="ER34" s="195"/>
      <c r="ES34" s="195"/>
      <c r="ET34" s="195"/>
      <c r="EU34" s="195"/>
      <c r="EV34" s="195"/>
      <c r="EW34" s="195"/>
      <c r="EX34" s="195"/>
      <c r="EY34" s="195"/>
      <c r="EZ34" s="195"/>
      <c r="FA34" s="195"/>
      <c r="FB34" s="195"/>
      <c r="FC34" s="195"/>
      <c r="FD34" s="195"/>
      <c r="FE34" s="195"/>
      <c r="FF34" s="195"/>
      <c r="FG34" s="195"/>
      <c r="FH34" s="195"/>
      <c r="FI34" s="195"/>
      <c r="FJ34" s="195"/>
      <c r="FK34" s="195"/>
      <c r="FL34" s="195"/>
      <c r="FM34" s="195"/>
      <c r="FN34" s="195"/>
      <c r="FO34" s="195"/>
      <c r="FP34" s="195"/>
      <c r="FQ34" s="195"/>
      <c r="FR34" s="195"/>
      <c r="FS34" s="195"/>
      <c r="FT34" s="195"/>
      <c r="FU34" s="195"/>
      <c r="FV34" s="195"/>
      <c r="FW34" s="195"/>
      <c r="FX34" s="195"/>
      <c r="FY34" s="195"/>
      <c r="FZ34" s="195"/>
      <c r="GA34" s="195"/>
      <c r="GB34" s="195"/>
      <c r="GC34" s="195"/>
      <c r="GD34" s="195"/>
      <c r="GE34" s="195"/>
      <c r="GF34" s="195"/>
      <c r="GG34" s="195"/>
      <c r="GH34" s="195"/>
      <c r="GI34" s="195"/>
      <c r="GJ34" s="195"/>
      <c r="GK34" s="195"/>
      <c r="GL34" s="195"/>
      <c r="GM34" s="195"/>
      <c r="GN34" s="195"/>
      <c r="GO34" s="195"/>
      <c r="GP34" s="195"/>
      <c r="GQ34" s="195"/>
      <c r="GR34" s="195"/>
      <c r="GS34" s="195"/>
      <c r="GT34" s="195"/>
      <c r="GU34" s="195"/>
      <c r="GV34" s="195"/>
      <c r="GW34" s="195"/>
      <c r="GX34" s="195"/>
      <c r="GY34" s="195"/>
      <c r="GZ34" s="195"/>
      <c r="HA34" s="195"/>
      <c r="HB34" s="195"/>
      <c r="HC34" s="195"/>
      <c r="HD34" s="195"/>
      <c r="HE34" s="195"/>
      <c r="HF34" s="195"/>
      <c r="HG34" s="195"/>
      <c r="HH34" s="195"/>
      <c r="HI34" s="195"/>
      <c r="HJ34" s="195"/>
      <c r="HK34" s="195"/>
      <c r="HL34" s="195"/>
      <c r="HM34" s="195"/>
      <c r="HN34" s="195"/>
      <c r="HO34" s="195"/>
      <c r="HP34" s="195"/>
      <c r="HQ34" s="195"/>
      <c r="HR34" s="195"/>
      <c r="HS34" s="195"/>
      <c r="HT34" s="195"/>
      <c r="HU34" s="195"/>
      <c r="HV34" s="195"/>
      <c r="HW34" s="195"/>
      <c r="HX34" s="195"/>
      <c r="HY34" s="195"/>
      <c r="HZ34" s="195"/>
      <c r="IA34" s="195"/>
      <c r="IB34" s="195"/>
      <c r="IC34" s="195"/>
      <c r="ID34" s="195"/>
      <c r="IE34" s="195"/>
      <c r="IF34" s="195"/>
      <c r="IG34" s="195"/>
      <c r="IH34" s="195"/>
      <c r="II34" s="195"/>
      <c r="IJ34" s="195"/>
      <c r="IK34" s="195"/>
      <c r="IL34" s="195"/>
      <c r="IM34" s="195"/>
      <c r="IN34" s="195"/>
      <c r="IO34" s="195"/>
      <c r="IP34" s="195"/>
      <c r="IQ34" s="195"/>
      <c r="IR34" s="195"/>
      <c r="IS34" s="195"/>
      <c r="IT34" s="195"/>
      <c r="IU34" s="195"/>
      <c r="IV34" s="195"/>
    </row>
    <row r="35" spans="1:256" customFormat="1" ht="21" customHeight="1">
      <c r="A35" s="40" t="s">
        <v>1498</v>
      </c>
      <c r="B35" s="213">
        <v>46200</v>
      </c>
      <c r="C35" s="216"/>
      <c r="D35" s="40"/>
      <c r="E35" s="195"/>
      <c r="F35" s="195"/>
      <c r="G35" s="195"/>
      <c r="H35" s="195"/>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c r="AR35" s="195"/>
      <c r="AS35" s="195"/>
      <c r="AT35" s="195"/>
      <c r="AU35" s="195"/>
      <c r="AV35" s="195"/>
      <c r="AW35" s="195"/>
      <c r="AX35" s="195"/>
      <c r="AY35" s="195"/>
      <c r="AZ35" s="195"/>
      <c r="BA35" s="195"/>
      <c r="BB35" s="195"/>
      <c r="BC35" s="195"/>
      <c r="BD35" s="195"/>
      <c r="BE35" s="195"/>
      <c r="BF35" s="195"/>
      <c r="BG35" s="195"/>
      <c r="BH35" s="195"/>
      <c r="BI35" s="195"/>
      <c r="BJ35" s="195"/>
      <c r="BK35" s="195"/>
      <c r="BL35" s="195"/>
      <c r="BM35" s="195"/>
      <c r="BN35" s="195"/>
      <c r="BO35" s="195"/>
      <c r="BP35" s="195"/>
      <c r="BQ35" s="195"/>
      <c r="BR35" s="195"/>
      <c r="BS35" s="195"/>
      <c r="BT35" s="195"/>
      <c r="BU35" s="195"/>
      <c r="BV35" s="195"/>
      <c r="BW35" s="195"/>
      <c r="BX35" s="195"/>
      <c r="BY35" s="195"/>
      <c r="BZ35" s="195"/>
      <c r="CA35" s="195"/>
      <c r="CB35" s="195"/>
      <c r="CC35" s="195"/>
      <c r="CD35" s="195"/>
      <c r="CE35" s="195"/>
      <c r="CF35" s="195"/>
      <c r="CG35" s="195"/>
      <c r="CH35" s="195"/>
      <c r="CI35" s="195"/>
      <c r="CJ35" s="195"/>
      <c r="CK35" s="195"/>
      <c r="CL35" s="195"/>
      <c r="CM35" s="195"/>
      <c r="CN35" s="195"/>
      <c r="CO35" s="195"/>
      <c r="CP35" s="195"/>
      <c r="CQ35" s="195"/>
      <c r="CR35" s="195"/>
      <c r="CS35" s="195"/>
      <c r="CT35" s="195"/>
      <c r="CU35" s="195"/>
      <c r="CV35" s="195"/>
      <c r="CW35" s="195"/>
      <c r="CX35" s="195"/>
      <c r="CY35" s="195"/>
      <c r="CZ35" s="195"/>
      <c r="DA35" s="195"/>
      <c r="DB35" s="195"/>
      <c r="DC35" s="195"/>
      <c r="DD35" s="195"/>
      <c r="DE35" s="195"/>
      <c r="DF35" s="195"/>
      <c r="DG35" s="195"/>
      <c r="DH35" s="195"/>
      <c r="DI35" s="195"/>
      <c r="DJ35" s="195"/>
      <c r="DK35" s="195"/>
      <c r="DL35" s="195"/>
      <c r="DM35" s="195"/>
      <c r="DN35" s="195"/>
      <c r="DO35" s="195"/>
      <c r="DP35" s="195"/>
      <c r="DQ35" s="195"/>
      <c r="DR35" s="195"/>
      <c r="DS35" s="195"/>
      <c r="DT35" s="195"/>
      <c r="DU35" s="195"/>
      <c r="DV35" s="195"/>
      <c r="DW35" s="195"/>
      <c r="DX35" s="195"/>
      <c r="DY35" s="195"/>
      <c r="DZ35" s="195"/>
      <c r="EA35" s="195"/>
      <c r="EB35" s="195"/>
      <c r="EC35" s="195"/>
      <c r="ED35" s="195"/>
      <c r="EE35" s="195"/>
      <c r="EF35" s="195"/>
      <c r="EG35" s="195"/>
      <c r="EH35" s="195"/>
      <c r="EI35" s="195"/>
      <c r="EJ35" s="195"/>
      <c r="EK35" s="195"/>
      <c r="EL35" s="195"/>
      <c r="EM35" s="195"/>
      <c r="EN35" s="195"/>
      <c r="EO35" s="195"/>
      <c r="EP35" s="195"/>
      <c r="EQ35" s="195"/>
      <c r="ER35" s="195"/>
      <c r="ES35" s="195"/>
      <c r="ET35" s="195"/>
      <c r="EU35" s="195"/>
      <c r="EV35" s="195"/>
      <c r="EW35" s="195"/>
      <c r="EX35" s="195"/>
      <c r="EY35" s="195"/>
      <c r="EZ35" s="195"/>
      <c r="FA35" s="195"/>
      <c r="FB35" s="195"/>
      <c r="FC35" s="195"/>
      <c r="FD35" s="195"/>
      <c r="FE35" s="195"/>
      <c r="FF35" s="195"/>
      <c r="FG35" s="195"/>
      <c r="FH35" s="195"/>
      <c r="FI35" s="195"/>
      <c r="FJ35" s="195"/>
      <c r="FK35" s="195"/>
      <c r="FL35" s="195"/>
      <c r="FM35" s="195"/>
      <c r="FN35" s="195"/>
      <c r="FO35" s="195"/>
      <c r="FP35" s="195"/>
      <c r="FQ35" s="195"/>
      <c r="FR35" s="195"/>
      <c r="FS35" s="195"/>
      <c r="FT35" s="195"/>
      <c r="FU35" s="195"/>
      <c r="FV35" s="195"/>
      <c r="FW35" s="195"/>
      <c r="FX35" s="195"/>
      <c r="FY35" s="195"/>
      <c r="FZ35" s="195"/>
      <c r="GA35" s="195"/>
      <c r="GB35" s="195"/>
      <c r="GC35" s="195"/>
      <c r="GD35" s="195"/>
      <c r="GE35" s="195"/>
      <c r="GF35" s="195"/>
      <c r="GG35" s="195"/>
      <c r="GH35" s="195"/>
      <c r="GI35" s="195"/>
      <c r="GJ35" s="195"/>
      <c r="GK35" s="195"/>
      <c r="GL35" s="195"/>
      <c r="GM35" s="195"/>
      <c r="GN35" s="195"/>
      <c r="GO35" s="195"/>
      <c r="GP35" s="195"/>
      <c r="GQ35" s="195"/>
      <c r="GR35" s="195"/>
      <c r="GS35" s="195"/>
      <c r="GT35" s="195"/>
      <c r="GU35" s="195"/>
      <c r="GV35" s="195"/>
      <c r="GW35" s="195"/>
      <c r="GX35" s="195"/>
      <c r="GY35" s="195"/>
      <c r="GZ35" s="195"/>
      <c r="HA35" s="195"/>
      <c r="HB35" s="195"/>
      <c r="HC35" s="195"/>
      <c r="HD35" s="195"/>
      <c r="HE35" s="195"/>
      <c r="HF35" s="195"/>
      <c r="HG35" s="195"/>
      <c r="HH35" s="195"/>
      <c r="HI35" s="195"/>
      <c r="HJ35" s="195"/>
      <c r="HK35" s="195"/>
      <c r="HL35" s="195"/>
      <c r="HM35" s="195"/>
      <c r="HN35" s="195"/>
      <c r="HO35" s="195"/>
      <c r="HP35" s="195"/>
      <c r="HQ35" s="195"/>
      <c r="HR35" s="195"/>
      <c r="HS35" s="195"/>
      <c r="HT35" s="195"/>
      <c r="HU35" s="195"/>
      <c r="HV35" s="195"/>
      <c r="HW35" s="195"/>
      <c r="HX35" s="195"/>
      <c r="HY35" s="195"/>
      <c r="HZ35" s="195"/>
      <c r="IA35" s="195"/>
      <c r="IB35" s="195"/>
      <c r="IC35" s="195"/>
      <c r="ID35" s="195"/>
      <c r="IE35" s="195"/>
      <c r="IF35" s="195"/>
      <c r="IG35" s="195"/>
      <c r="IH35" s="195"/>
      <c r="II35" s="195"/>
      <c r="IJ35" s="195"/>
      <c r="IK35" s="195"/>
      <c r="IL35" s="195"/>
      <c r="IM35" s="195"/>
      <c r="IN35" s="195"/>
      <c r="IO35" s="195"/>
      <c r="IP35" s="195"/>
      <c r="IQ35" s="195"/>
      <c r="IR35" s="195"/>
      <c r="IS35" s="195"/>
      <c r="IT35" s="195"/>
      <c r="IU35" s="195"/>
      <c r="IV35" s="195"/>
    </row>
    <row r="36" spans="1:256" customFormat="1" ht="21" customHeight="1">
      <c r="A36" s="40" t="s">
        <v>1072</v>
      </c>
      <c r="B36" s="213">
        <v>46200</v>
      </c>
      <c r="C36" s="205"/>
      <c r="D36" s="206"/>
      <c r="E36" s="195"/>
      <c r="F36" s="195"/>
      <c r="G36" s="195"/>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c r="AR36" s="195"/>
      <c r="AS36" s="195"/>
      <c r="AT36" s="195"/>
      <c r="AU36" s="195"/>
      <c r="AV36" s="195"/>
      <c r="AW36" s="195"/>
      <c r="AX36" s="195"/>
      <c r="AY36" s="195"/>
      <c r="AZ36" s="195"/>
      <c r="BA36" s="195"/>
      <c r="BB36" s="195"/>
      <c r="BC36" s="195"/>
      <c r="BD36" s="195"/>
      <c r="BE36" s="195"/>
      <c r="BF36" s="195"/>
      <c r="BG36" s="195"/>
      <c r="BH36" s="195"/>
      <c r="BI36" s="195"/>
      <c r="BJ36" s="195"/>
      <c r="BK36" s="195"/>
      <c r="BL36" s="195"/>
      <c r="BM36" s="195"/>
      <c r="BN36" s="195"/>
      <c r="BO36" s="195"/>
      <c r="BP36" s="195"/>
      <c r="BQ36" s="195"/>
      <c r="BR36" s="195"/>
      <c r="BS36" s="195"/>
      <c r="BT36" s="195"/>
      <c r="BU36" s="195"/>
      <c r="BV36" s="195"/>
      <c r="BW36" s="195"/>
      <c r="BX36" s="195"/>
      <c r="BY36" s="195"/>
      <c r="BZ36" s="195"/>
      <c r="CA36" s="195"/>
      <c r="CB36" s="195"/>
      <c r="CC36" s="195"/>
      <c r="CD36" s="195"/>
      <c r="CE36" s="195"/>
      <c r="CF36" s="195"/>
      <c r="CG36" s="195"/>
      <c r="CH36" s="195"/>
      <c r="CI36" s="195"/>
      <c r="CJ36" s="195"/>
      <c r="CK36" s="195"/>
      <c r="CL36" s="195"/>
      <c r="CM36" s="195"/>
      <c r="CN36" s="195"/>
      <c r="CO36" s="195"/>
      <c r="CP36" s="195"/>
      <c r="CQ36" s="195"/>
      <c r="CR36" s="195"/>
      <c r="CS36" s="195"/>
      <c r="CT36" s="195"/>
      <c r="CU36" s="195"/>
      <c r="CV36" s="195"/>
      <c r="CW36" s="195"/>
      <c r="CX36" s="195"/>
      <c r="CY36" s="195"/>
      <c r="CZ36" s="195"/>
      <c r="DA36" s="195"/>
      <c r="DB36" s="195"/>
      <c r="DC36" s="195"/>
      <c r="DD36" s="195"/>
      <c r="DE36" s="195"/>
      <c r="DF36" s="195"/>
      <c r="DG36" s="195"/>
      <c r="DH36" s="195"/>
      <c r="DI36" s="195"/>
      <c r="DJ36" s="195"/>
      <c r="DK36" s="195"/>
      <c r="DL36" s="195"/>
      <c r="DM36" s="195"/>
      <c r="DN36" s="195"/>
      <c r="DO36" s="195"/>
      <c r="DP36" s="195"/>
      <c r="DQ36" s="195"/>
      <c r="DR36" s="195"/>
      <c r="DS36" s="195"/>
      <c r="DT36" s="195"/>
      <c r="DU36" s="195"/>
      <c r="DV36" s="195"/>
      <c r="DW36" s="195"/>
      <c r="DX36" s="195"/>
      <c r="DY36" s="195"/>
      <c r="DZ36" s="195"/>
      <c r="EA36" s="195"/>
      <c r="EB36" s="195"/>
      <c r="EC36" s="195"/>
      <c r="ED36" s="195"/>
      <c r="EE36" s="195"/>
      <c r="EF36" s="195"/>
      <c r="EG36" s="195"/>
      <c r="EH36" s="195"/>
      <c r="EI36" s="195"/>
      <c r="EJ36" s="195"/>
      <c r="EK36" s="195"/>
      <c r="EL36" s="195"/>
      <c r="EM36" s="195"/>
      <c r="EN36" s="195"/>
      <c r="EO36" s="195"/>
      <c r="EP36" s="195"/>
      <c r="EQ36" s="195"/>
      <c r="ER36" s="195"/>
      <c r="ES36" s="195"/>
      <c r="ET36" s="195"/>
      <c r="EU36" s="195"/>
      <c r="EV36" s="195"/>
      <c r="EW36" s="195"/>
      <c r="EX36" s="195"/>
      <c r="EY36" s="195"/>
      <c r="EZ36" s="195"/>
      <c r="FA36" s="195"/>
      <c r="FB36" s="195"/>
      <c r="FC36" s="195"/>
      <c r="FD36" s="195"/>
      <c r="FE36" s="195"/>
      <c r="FF36" s="195"/>
      <c r="FG36" s="195"/>
      <c r="FH36" s="195"/>
      <c r="FI36" s="195"/>
      <c r="FJ36" s="195"/>
      <c r="FK36" s="195"/>
      <c r="FL36" s="195"/>
      <c r="FM36" s="195"/>
      <c r="FN36" s="195"/>
      <c r="FO36" s="195"/>
      <c r="FP36" s="195"/>
      <c r="FQ36" s="195"/>
      <c r="FR36" s="195"/>
      <c r="FS36" s="195"/>
      <c r="FT36" s="195"/>
      <c r="FU36" s="195"/>
      <c r="FV36" s="195"/>
      <c r="FW36" s="195"/>
      <c r="FX36" s="195"/>
      <c r="FY36" s="195"/>
      <c r="FZ36" s="195"/>
      <c r="GA36" s="195"/>
      <c r="GB36" s="195"/>
      <c r="GC36" s="195"/>
      <c r="GD36" s="195"/>
      <c r="GE36" s="195"/>
      <c r="GF36" s="195"/>
      <c r="GG36" s="195"/>
      <c r="GH36" s="195"/>
      <c r="GI36" s="195"/>
      <c r="GJ36" s="195"/>
      <c r="GK36" s="195"/>
      <c r="GL36" s="195"/>
      <c r="GM36" s="195"/>
      <c r="GN36" s="195"/>
      <c r="GO36" s="195"/>
      <c r="GP36" s="195"/>
      <c r="GQ36" s="195"/>
      <c r="GR36" s="195"/>
      <c r="GS36" s="195"/>
      <c r="GT36" s="195"/>
      <c r="GU36" s="195"/>
      <c r="GV36" s="195"/>
      <c r="GW36" s="195"/>
      <c r="GX36" s="195"/>
      <c r="GY36" s="195"/>
      <c r="GZ36" s="195"/>
      <c r="HA36" s="195"/>
      <c r="HB36" s="195"/>
      <c r="HC36" s="195"/>
      <c r="HD36" s="195"/>
      <c r="HE36" s="195"/>
      <c r="HF36" s="195"/>
      <c r="HG36" s="195"/>
      <c r="HH36" s="195"/>
      <c r="HI36" s="195"/>
      <c r="HJ36" s="195"/>
      <c r="HK36" s="195"/>
      <c r="HL36" s="195"/>
      <c r="HM36" s="195"/>
      <c r="HN36" s="195"/>
      <c r="HO36" s="195"/>
      <c r="HP36" s="195"/>
      <c r="HQ36" s="195"/>
      <c r="HR36" s="195"/>
      <c r="HS36" s="195"/>
      <c r="HT36" s="195"/>
      <c r="HU36" s="195"/>
      <c r="HV36" s="195"/>
      <c r="HW36" s="195"/>
      <c r="HX36" s="195"/>
      <c r="HY36" s="195"/>
      <c r="HZ36" s="195"/>
      <c r="IA36" s="195"/>
      <c r="IB36" s="195"/>
      <c r="IC36" s="195"/>
      <c r="ID36" s="195"/>
      <c r="IE36" s="195"/>
      <c r="IF36" s="195"/>
      <c r="IG36" s="195"/>
      <c r="IH36" s="195"/>
      <c r="II36" s="195"/>
      <c r="IJ36" s="195"/>
      <c r="IK36" s="195"/>
      <c r="IL36" s="195"/>
      <c r="IM36" s="195"/>
      <c r="IN36" s="195"/>
      <c r="IO36" s="195"/>
      <c r="IP36" s="195"/>
      <c r="IQ36" s="195"/>
      <c r="IR36" s="195"/>
      <c r="IS36" s="195"/>
      <c r="IT36" s="195"/>
      <c r="IU36" s="195"/>
      <c r="IV36" s="195"/>
    </row>
    <row r="37" spans="1:256" customFormat="1" ht="21" customHeight="1">
      <c r="A37" s="217" t="s">
        <v>161</v>
      </c>
      <c r="B37" s="207">
        <f>+B38+B40+B44+B48</f>
        <v>20306</v>
      </c>
      <c r="C37" s="207">
        <f>+C38+C40+C44+C48</f>
        <v>9650</v>
      </c>
      <c r="D37" s="218"/>
      <c r="E37" s="195"/>
      <c r="F37" s="195"/>
      <c r="G37" s="195"/>
      <c r="H37" s="195"/>
      <c r="I37" s="195"/>
      <c r="J37" s="195"/>
      <c r="K37" s="195"/>
      <c r="L37" s="195"/>
      <c r="M37" s="195"/>
      <c r="N37" s="195"/>
      <c r="O37" s="195"/>
      <c r="P37" s="195"/>
      <c r="Q37" s="195"/>
      <c r="R37" s="195"/>
      <c r="S37" s="195"/>
      <c r="T37" s="195"/>
      <c r="U37" s="195"/>
      <c r="V37" s="195"/>
      <c r="W37" s="195"/>
      <c r="X37" s="195"/>
      <c r="Y37" s="195"/>
      <c r="Z37" s="195"/>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c r="BU37" s="195"/>
      <c r="BV37" s="195"/>
      <c r="BW37" s="195"/>
      <c r="BX37" s="195"/>
      <c r="BY37" s="195"/>
      <c r="BZ37" s="195"/>
      <c r="CA37" s="195"/>
      <c r="CB37" s="195"/>
      <c r="CC37" s="195"/>
      <c r="CD37" s="195"/>
      <c r="CE37" s="195"/>
      <c r="CF37" s="195"/>
      <c r="CG37" s="195"/>
      <c r="CH37" s="195"/>
      <c r="CI37" s="195"/>
      <c r="CJ37" s="195"/>
      <c r="CK37" s="195"/>
      <c r="CL37" s="195"/>
      <c r="CM37" s="195"/>
      <c r="CN37" s="195"/>
      <c r="CO37" s="195"/>
      <c r="CP37" s="195"/>
      <c r="CQ37" s="195"/>
      <c r="CR37" s="195"/>
      <c r="CS37" s="195"/>
      <c r="CT37" s="195"/>
      <c r="CU37" s="195"/>
      <c r="CV37" s="195"/>
      <c r="CW37" s="195"/>
      <c r="CX37" s="195"/>
      <c r="CY37" s="195"/>
      <c r="CZ37" s="195"/>
      <c r="DA37" s="195"/>
      <c r="DB37" s="195"/>
      <c r="DC37" s="195"/>
      <c r="DD37" s="195"/>
      <c r="DE37" s="195"/>
      <c r="DF37" s="195"/>
      <c r="DG37" s="195"/>
      <c r="DH37" s="195"/>
      <c r="DI37" s="195"/>
      <c r="DJ37" s="195"/>
      <c r="DK37" s="195"/>
      <c r="DL37" s="195"/>
      <c r="DM37" s="195"/>
      <c r="DN37" s="195"/>
      <c r="DO37" s="195"/>
      <c r="DP37" s="195"/>
      <c r="DQ37" s="195"/>
      <c r="DR37" s="195"/>
      <c r="DS37" s="195"/>
      <c r="DT37" s="195"/>
      <c r="DU37" s="195"/>
      <c r="DV37" s="195"/>
      <c r="DW37" s="195"/>
      <c r="DX37" s="195"/>
      <c r="DY37" s="195"/>
      <c r="DZ37" s="195"/>
      <c r="EA37" s="195"/>
      <c r="EB37" s="195"/>
      <c r="EC37" s="195"/>
      <c r="ED37" s="195"/>
      <c r="EE37" s="195"/>
      <c r="EF37" s="195"/>
      <c r="EG37" s="195"/>
      <c r="EH37" s="195"/>
      <c r="EI37" s="195"/>
      <c r="EJ37" s="195"/>
      <c r="EK37" s="195"/>
      <c r="EL37" s="195"/>
      <c r="EM37" s="195"/>
      <c r="EN37" s="195"/>
      <c r="EO37" s="195"/>
      <c r="EP37" s="195"/>
      <c r="EQ37" s="195"/>
      <c r="ER37" s="195"/>
      <c r="ES37" s="195"/>
      <c r="ET37" s="195"/>
      <c r="EU37" s="195"/>
      <c r="EV37" s="195"/>
      <c r="EW37" s="195"/>
      <c r="EX37" s="195"/>
      <c r="EY37" s="195"/>
      <c r="EZ37" s="195"/>
      <c r="FA37" s="195"/>
      <c r="FB37" s="195"/>
      <c r="FC37" s="195"/>
      <c r="FD37" s="195"/>
      <c r="FE37" s="195"/>
      <c r="FF37" s="195"/>
      <c r="FG37" s="195"/>
      <c r="FH37" s="195"/>
      <c r="FI37" s="195"/>
      <c r="FJ37" s="195"/>
      <c r="FK37" s="195"/>
      <c r="FL37" s="195"/>
      <c r="FM37" s="195"/>
      <c r="FN37" s="195"/>
      <c r="FO37" s="195"/>
      <c r="FP37" s="195"/>
      <c r="FQ37" s="195"/>
      <c r="FR37" s="195"/>
      <c r="FS37" s="195"/>
      <c r="FT37" s="195"/>
      <c r="FU37" s="195"/>
      <c r="FV37" s="195"/>
      <c r="FW37" s="195"/>
      <c r="FX37" s="195"/>
      <c r="FY37" s="195"/>
      <c r="FZ37" s="195"/>
      <c r="GA37" s="195"/>
      <c r="GB37" s="195"/>
      <c r="GC37" s="195"/>
      <c r="GD37" s="195"/>
      <c r="GE37" s="195"/>
      <c r="GF37" s="195"/>
      <c r="GG37" s="195"/>
      <c r="GH37" s="195"/>
      <c r="GI37" s="195"/>
      <c r="GJ37" s="195"/>
      <c r="GK37" s="195"/>
      <c r="GL37" s="195"/>
      <c r="GM37" s="195"/>
      <c r="GN37" s="195"/>
      <c r="GO37" s="195"/>
      <c r="GP37" s="195"/>
      <c r="GQ37" s="195"/>
      <c r="GR37" s="195"/>
      <c r="GS37" s="195"/>
      <c r="GT37" s="195"/>
      <c r="GU37" s="195"/>
      <c r="GV37" s="195"/>
      <c r="GW37" s="195"/>
      <c r="GX37" s="195"/>
      <c r="GY37" s="195"/>
      <c r="GZ37" s="195"/>
      <c r="HA37" s="195"/>
      <c r="HB37" s="195"/>
      <c r="HC37" s="195"/>
      <c r="HD37" s="195"/>
      <c r="HE37" s="195"/>
      <c r="HF37" s="195"/>
      <c r="HG37" s="195"/>
      <c r="HH37" s="195"/>
      <c r="HI37" s="195"/>
      <c r="HJ37" s="195"/>
      <c r="HK37" s="195"/>
      <c r="HL37" s="195"/>
      <c r="HM37" s="195"/>
      <c r="HN37" s="195"/>
      <c r="HO37" s="195"/>
      <c r="HP37" s="195"/>
      <c r="HQ37" s="195"/>
      <c r="HR37" s="195"/>
      <c r="HS37" s="195"/>
      <c r="HT37" s="195"/>
      <c r="HU37" s="195"/>
      <c r="HV37" s="195"/>
      <c r="HW37" s="195"/>
      <c r="HX37" s="195"/>
      <c r="HY37" s="195"/>
      <c r="HZ37" s="195"/>
      <c r="IA37" s="195"/>
      <c r="IB37" s="195"/>
      <c r="IC37" s="195"/>
      <c r="ID37" s="195"/>
      <c r="IE37" s="195"/>
      <c r="IF37" s="195"/>
      <c r="IG37" s="195"/>
      <c r="IH37" s="195"/>
      <c r="II37" s="195"/>
      <c r="IJ37" s="195"/>
      <c r="IK37" s="195"/>
      <c r="IL37" s="195"/>
      <c r="IM37" s="195"/>
      <c r="IN37" s="195"/>
      <c r="IO37" s="195"/>
      <c r="IP37" s="195"/>
      <c r="IQ37" s="195"/>
      <c r="IR37" s="195"/>
      <c r="IS37" s="195"/>
      <c r="IT37" s="195"/>
      <c r="IU37" s="195"/>
      <c r="IV37" s="195"/>
    </row>
    <row r="38" spans="1:256" customFormat="1" ht="21" customHeight="1">
      <c r="A38" s="203" t="s">
        <v>1499</v>
      </c>
      <c r="B38" s="207">
        <f>+B39</f>
        <v>17900</v>
      </c>
      <c r="C38" s="219"/>
      <c r="D38" s="218"/>
      <c r="E38" s="195"/>
      <c r="F38" s="195"/>
      <c r="G38" s="195"/>
      <c r="H38" s="195"/>
      <c r="I38" s="195"/>
      <c r="J38" s="195"/>
      <c r="K38" s="195"/>
      <c r="L38" s="195"/>
      <c r="M38" s="195"/>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5"/>
      <c r="AL38" s="195"/>
      <c r="AM38" s="195"/>
      <c r="AN38" s="195"/>
      <c r="AO38" s="195"/>
      <c r="AP38" s="195"/>
      <c r="AQ38" s="195"/>
      <c r="AR38" s="195"/>
      <c r="AS38" s="195"/>
      <c r="AT38" s="195"/>
      <c r="AU38" s="195"/>
      <c r="AV38" s="195"/>
      <c r="AW38" s="195"/>
      <c r="AX38" s="195"/>
      <c r="AY38" s="195"/>
      <c r="AZ38" s="195"/>
      <c r="BA38" s="195"/>
      <c r="BB38" s="195"/>
      <c r="BC38" s="195"/>
      <c r="BD38" s="195"/>
      <c r="BE38" s="195"/>
      <c r="BF38" s="195"/>
      <c r="BG38" s="195"/>
      <c r="BH38" s="195"/>
      <c r="BI38" s="195"/>
      <c r="BJ38" s="195"/>
      <c r="BK38" s="195"/>
      <c r="BL38" s="195"/>
      <c r="BM38" s="195"/>
      <c r="BN38" s="195"/>
      <c r="BO38" s="195"/>
      <c r="BP38" s="195"/>
      <c r="BQ38" s="195"/>
      <c r="BR38" s="195"/>
      <c r="BS38" s="195"/>
      <c r="BT38" s="195"/>
      <c r="BU38" s="195"/>
      <c r="BV38" s="195"/>
      <c r="BW38" s="195"/>
      <c r="BX38" s="195"/>
      <c r="BY38" s="195"/>
      <c r="BZ38" s="195"/>
      <c r="CA38" s="195"/>
      <c r="CB38" s="195"/>
      <c r="CC38" s="195"/>
      <c r="CD38" s="195"/>
      <c r="CE38" s="195"/>
      <c r="CF38" s="195"/>
      <c r="CG38" s="195"/>
      <c r="CH38" s="195"/>
      <c r="CI38" s="195"/>
      <c r="CJ38" s="195"/>
      <c r="CK38" s="195"/>
      <c r="CL38" s="195"/>
      <c r="CM38" s="195"/>
      <c r="CN38" s="195"/>
      <c r="CO38" s="195"/>
      <c r="CP38" s="195"/>
      <c r="CQ38" s="195"/>
      <c r="CR38" s="195"/>
      <c r="CS38" s="195"/>
      <c r="CT38" s="195"/>
      <c r="CU38" s="195"/>
      <c r="CV38" s="195"/>
      <c r="CW38" s="195"/>
      <c r="CX38" s="195"/>
      <c r="CY38" s="195"/>
      <c r="CZ38" s="195"/>
      <c r="DA38" s="195"/>
      <c r="DB38" s="195"/>
      <c r="DC38" s="195"/>
      <c r="DD38" s="195"/>
      <c r="DE38" s="195"/>
      <c r="DF38" s="195"/>
      <c r="DG38" s="195"/>
      <c r="DH38" s="195"/>
      <c r="DI38" s="195"/>
      <c r="DJ38" s="195"/>
      <c r="DK38" s="195"/>
      <c r="DL38" s="195"/>
      <c r="DM38" s="195"/>
      <c r="DN38" s="195"/>
      <c r="DO38" s="195"/>
      <c r="DP38" s="195"/>
      <c r="DQ38" s="195"/>
      <c r="DR38" s="195"/>
      <c r="DS38" s="195"/>
      <c r="DT38" s="195"/>
      <c r="DU38" s="195"/>
      <c r="DV38" s="195"/>
      <c r="DW38" s="195"/>
      <c r="DX38" s="195"/>
      <c r="DY38" s="195"/>
      <c r="DZ38" s="195"/>
      <c r="EA38" s="195"/>
      <c r="EB38" s="195"/>
      <c r="EC38" s="195"/>
      <c r="ED38" s="195"/>
      <c r="EE38" s="195"/>
      <c r="EF38" s="195"/>
      <c r="EG38" s="195"/>
      <c r="EH38" s="195"/>
      <c r="EI38" s="195"/>
      <c r="EJ38" s="195"/>
      <c r="EK38" s="195"/>
      <c r="EL38" s="195"/>
      <c r="EM38" s="195"/>
      <c r="EN38" s="195"/>
      <c r="EO38" s="195"/>
      <c r="EP38" s="195"/>
      <c r="EQ38" s="195"/>
      <c r="ER38" s="195"/>
      <c r="ES38" s="195"/>
      <c r="ET38" s="195"/>
      <c r="EU38" s="195"/>
      <c r="EV38" s="195"/>
      <c r="EW38" s="195"/>
      <c r="EX38" s="195"/>
      <c r="EY38" s="195"/>
      <c r="EZ38" s="195"/>
      <c r="FA38" s="195"/>
      <c r="FB38" s="195"/>
      <c r="FC38" s="195"/>
      <c r="FD38" s="195"/>
      <c r="FE38" s="195"/>
      <c r="FF38" s="195"/>
      <c r="FG38" s="195"/>
      <c r="FH38" s="195"/>
      <c r="FI38" s="195"/>
      <c r="FJ38" s="195"/>
      <c r="FK38" s="195"/>
      <c r="FL38" s="195"/>
      <c r="FM38" s="195"/>
      <c r="FN38" s="195"/>
      <c r="FO38" s="195"/>
      <c r="FP38" s="195"/>
      <c r="FQ38" s="195"/>
      <c r="FR38" s="195"/>
      <c r="FS38" s="195"/>
      <c r="FT38" s="195"/>
      <c r="FU38" s="195"/>
      <c r="FV38" s="195"/>
      <c r="FW38" s="195"/>
      <c r="FX38" s="195"/>
      <c r="FY38" s="195"/>
      <c r="FZ38" s="195"/>
      <c r="GA38" s="195"/>
      <c r="GB38" s="195"/>
      <c r="GC38" s="195"/>
      <c r="GD38" s="195"/>
      <c r="GE38" s="195"/>
      <c r="GF38" s="195"/>
      <c r="GG38" s="195"/>
      <c r="GH38" s="195"/>
      <c r="GI38" s="195"/>
      <c r="GJ38" s="195"/>
      <c r="GK38" s="195"/>
      <c r="GL38" s="195"/>
      <c r="GM38" s="195"/>
      <c r="GN38" s="195"/>
      <c r="GO38" s="195"/>
      <c r="GP38" s="195"/>
      <c r="GQ38" s="195"/>
      <c r="GR38" s="195"/>
      <c r="GS38" s="195"/>
      <c r="GT38" s="195"/>
      <c r="GU38" s="195"/>
      <c r="GV38" s="195"/>
      <c r="GW38" s="195"/>
      <c r="GX38" s="195"/>
      <c r="GY38" s="195"/>
      <c r="GZ38" s="195"/>
      <c r="HA38" s="195"/>
      <c r="HB38" s="195"/>
      <c r="HC38" s="195"/>
      <c r="HD38" s="195"/>
      <c r="HE38" s="195"/>
      <c r="HF38" s="195"/>
      <c r="HG38" s="195"/>
      <c r="HH38" s="195"/>
      <c r="HI38" s="195"/>
      <c r="HJ38" s="195"/>
      <c r="HK38" s="195"/>
      <c r="HL38" s="195"/>
      <c r="HM38" s="195"/>
      <c r="HN38" s="195"/>
      <c r="HO38" s="195"/>
      <c r="HP38" s="195"/>
      <c r="HQ38" s="195"/>
      <c r="HR38" s="195"/>
      <c r="HS38" s="195"/>
      <c r="HT38" s="195"/>
      <c r="HU38" s="195"/>
      <c r="HV38" s="195"/>
      <c r="HW38" s="195"/>
      <c r="HX38" s="195"/>
      <c r="HY38" s="195"/>
      <c r="HZ38" s="195"/>
      <c r="IA38" s="195"/>
      <c r="IB38" s="195"/>
      <c r="IC38" s="195"/>
      <c r="ID38" s="195"/>
      <c r="IE38" s="195"/>
      <c r="IF38" s="195"/>
      <c r="IG38" s="195"/>
      <c r="IH38" s="195"/>
      <c r="II38" s="195"/>
      <c r="IJ38" s="195"/>
      <c r="IK38" s="195"/>
      <c r="IL38" s="195"/>
      <c r="IM38" s="195"/>
      <c r="IN38" s="195"/>
      <c r="IO38" s="195"/>
      <c r="IP38" s="195"/>
      <c r="IQ38" s="195"/>
      <c r="IR38" s="195"/>
      <c r="IS38" s="195"/>
      <c r="IT38" s="195"/>
      <c r="IU38" s="195"/>
      <c r="IV38" s="195"/>
    </row>
    <row r="39" spans="1:256" customFormat="1" ht="21" customHeight="1">
      <c r="A39" s="203" t="s">
        <v>1500</v>
      </c>
      <c r="B39" s="207">
        <v>17900</v>
      </c>
      <c r="C39" s="219"/>
      <c r="D39" s="218"/>
      <c r="E39" s="195"/>
      <c r="F39" s="195"/>
      <c r="G39" s="195"/>
      <c r="H39" s="195"/>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c r="BA39" s="195"/>
      <c r="BB39" s="195"/>
      <c r="BC39" s="195"/>
      <c r="BD39" s="195"/>
      <c r="BE39" s="195"/>
      <c r="BF39" s="195"/>
      <c r="BG39" s="195"/>
      <c r="BH39" s="195"/>
      <c r="BI39" s="195"/>
      <c r="BJ39" s="195"/>
      <c r="BK39" s="195"/>
      <c r="BL39" s="195"/>
      <c r="BM39" s="195"/>
      <c r="BN39" s="195"/>
      <c r="BO39" s="195"/>
      <c r="BP39" s="195"/>
      <c r="BQ39" s="195"/>
      <c r="BR39" s="195"/>
      <c r="BS39" s="195"/>
      <c r="BT39" s="195"/>
      <c r="BU39" s="195"/>
      <c r="BV39" s="195"/>
      <c r="BW39" s="195"/>
      <c r="BX39" s="195"/>
      <c r="BY39" s="195"/>
      <c r="BZ39" s="195"/>
      <c r="CA39" s="195"/>
      <c r="CB39" s="195"/>
      <c r="CC39" s="195"/>
      <c r="CD39" s="195"/>
      <c r="CE39" s="195"/>
      <c r="CF39" s="195"/>
      <c r="CG39" s="195"/>
      <c r="CH39" s="195"/>
      <c r="CI39" s="195"/>
      <c r="CJ39" s="195"/>
      <c r="CK39" s="195"/>
      <c r="CL39" s="195"/>
      <c r="CM39" s="195"/>
      <c r="CN39" s="195"/>
      <c r="CO39" s="195"/>
      <c r="CP39" s="195"/>
      <c r="CQ39" s="195"/>
      <c r="CR39" s="195"/>
      <c r="CS39" s="195"/>
      <c r="CT39" s="195"/>
      <c r="CU39" s="195"/>
      <c r="CV39" s="195"/>
      <c r="CW39" s="195"/>
      <c r="CX39" s="195"/>
      <c r="CY39" s="195"/>
      <c r="CZ39" s="195"/>
      <c r="DA39" s="195"/>
      <c r="DB39" s="195"/>
      <c r="DC39" s="195"/>
      <c r="DD39" s="195"/>
      <c r="DE39" s="195"/>
      <c r="DF39" s="195"/>
      <c r="DG39" s="195"/>
      <c r="DH39" s="195"/>
      <c r="DI39" s="195"/>
      <c r="DJ39" s="195"/>
      <c r="DK39" s="195"/>
      <c r="DL39" s="195"/>
      <c r="DM39" s="195"/>
      <c r="DN39" s="195"/>
      <c r="DO39" s="195"/>
      <c r="DP39" s="195"/>
      <c r="DQ39" s="195"/>
      <c r="DR39" s="195"/>
      <c r="DS39" s="195"/>
      <c r="DT39" s="195"/>
      <c r="DU39" s="195"/>
      <c r="DV39" s="195"/>
      <c r="DW39" s="195"/>
      <c r="DX39" s="195"/>
      <c r="DY39" s="195"/>
      <c r="DZ39" s="195"/>
      <c r="EA39" s="195"/>
      <c r="EB39" s="195"/>
      <c r="EC39" s="195"/>
      <c r="ED39" s="195"/>
      <c r="EE39" s="195"/>
      <c r="EF39" s="195"/>
      <c r="EG39" s="195"/>
      <c r="EH39" s="195"/>
      <c r="EI39" s="195"/>
      <c r="EJ39" s="195"/>
      <c r="EK39" s="195"/>
      <c r="EL39" s="195"/>
      <c r="EM39" s="195"/>
      <c r="EN39" s="195"/>
      <c r="EO39" s="195"/>
      <c r="EP39" s="195"/>
      <c r="EQ39" s="195"/>
      <c r="ER39" s="195"/>
      <c r="ES39" s="195"/>
      <c r="ET39" s="195"/>
      <c r="EU39" s="195"/>
      <c r="EV39" s="195"/>
      <c r="EW39" s="195"/>
      <c r="EX39" s="195"/>
      <c r="EY39" s="195"/>
      <c r="EZ39" s="195"/>
      <c r="FA39" s="195"/>
      <c r="FB39" s="195"/>
      <c r="FC39" s="195"/>
      <c r="FD39" s="195"/>
      <c r="FE39" s="195"/>
      <c r="FF39" s="195"/>
      <c r="FG39" s="195"/>
      <c r="FH39" s="195"/>
      <c r="FI39" s="195"/>
      <c r="FJ39" s="195"/>
      <c r="FK39" s="195"/>
      <c r="FL39" s="195"/>
      <c r="FM39" s="195"/>
      <c r="FN39" s="195"/>
      <c r="FO39" s="195"/>
      <c r="FP39" s="195"/>
      <c r="FQ39" s="195"/>
      <c r="FR39" s="195"/>
      <c r="FS39" s="195"/>
      <c r="FT39" s="195"/>
      <c r="FU39" s="195"/>
      <c r="FV39" s="195"/>
      <c r="FW39" s="195"/>
      <c r="FX39" s="195"/>
      <c r="FY39" s="195"/>
      <c r="FZ39" s="195"/>
      <c r="GA39" s="195"/>
      <c r="GB39" s="195"/>
      <c r="GC39" s="195"/>
      <c r="GD39" s="195"/>
      <c r="GE39" s="195"/>
      <c r="GF39" s="195"/>
      <c r="GG39" s="195"/>
      <c r="GH39" s="195"/>
      <c r="GI39" s="195"/>
      <c r="GJ39" s="195"/>
      <c r="GK39" s="195"/>
      <c r="GL39" s="195"/>
      <c r="GM39" s="195"/>
      <c r="GN39" s="195"/>
      <c r="GO39" s="195"/>
      <c r="GP39" s="195"/>
      <c r="GQ39" s="195"/>
      <c r="GR39" s="195"/>
      <c r="GS39" s="195"/>
      <c r="GT39" s="195"/>
      <c r="GU39" s="195"/>
      <c r="GV39" s="195"/>
      <c r="GW39" s="195"/>
      <c r="GX39" s="195"/>
      <c r="GY39" s="195"/>
      <c r="GZ39" s="195"/>
      <c r="HA39" s="195"/>
      <c r="HB39" s="195"/>
      <c r="HC39" s="195"/>
      <c r="HD39" s="195"/>
      <c r="HE39" s="195"/>
      <c r="HF39" s="195"/>
      <c r="HG39" s="195"/>
      <c r="HH39" s="195"/>
      <c r="HI39" s="195"/>
      <c r="HJ39" s="195"/>
      <c r="HK39" s="195"/>
      <c r="HL39" s="195"/>
      <c r="HM39" s="195"/>
      <c r="HN39" s="195"/>
      <c r="HO39" s="195"/>
      <c r="HP39" s="195"/>
      <c r="HQ39" s="195"/>
      <c r="HR39" s="195"/>
      <c r="HS39" s="195"/>
      <c r="HT39" s="195"/>
      <c r="HU39" s="195"/>
      <c r="HV39" s="195"/>
      <c r="HW39" s="195"/>
      <c r="HX39" s="195"/>
      <c r="HY39" s="195"/>
      <c r="HZ39" s="195"/>
      <c r="IA39" s="195"/>
      <c r="IB39" s="195"/>
      <c r="IC39" s="195"/>
      <c r="ID39" s="195"/>
      <c r="IE39" s="195"/>
      <c r="IF39" s="195"/>
      <c r="IG39" s="195"/>
      <c r="IH39" s="195"/>
      <c r="II39" s="195"/>
      <c r="IJ39" s="195"/>
      <c r="IK39" s="195"/>
      <c r="IL39" s="195"/>
      <c r="IM39" s="195"/>
      <c r="IN39" s="195"/>
      <c r="IO39" s="195"/>
      <c r="IP39" s="195"/>
      <c r="IQ39" s="195"/>
      <c r="IR39" s="195"/>
      <c r="IS39" s="195"/>
      <c r="IT39" s="195"/>
      <c r="IU39" s="195"/>
      <c r="IV39" s="195"/>
    </row>
    <row r="40" spans="1:256" customFormat="1" ht="21" customHeight="1">
      <c r="A40" s="203" t="s">
        <v>1463</v>
      </c>
      <c r="B40" s="207">
        <f>SUM(B41:B43)</f>
        <v>673</v>
      </c>
      <c r="C40" s="219"/>
      <c r="D40" s="218"/>
      <c r="E40" s="195"/>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5"/>
      <c r="CA40" s="195"/>
      <c r="CB40" s="195"/>
      <c r="CC40" s="195"/>
      <c r="CD40" s="195"/>
      <c r="CE40" s="195"/>
      <c r="CF40" s="195"/>
      <c r="CG40" s="195"/>
      <c r="CH40" s="195"/>
      <c r="CI40" s="195"/>
      <c r="CJ40" s="195"/>
      <c r="CK40" s="195"/>
      <c r="CL40" s="195"/>
      <c r="CM40" s="195"/>
      <c r="CN40" s="195"/>
      <c r="CO40" s="195"/>
      <c r="CP40" s="195"/>
      <c r="CQ40" s="195"/>
      <c r="CR40" s="195"/>
      <c r="CS40" s="195"/>
      <c r="CT40" s="195"/>
      <c r="CU40" s="195"/>
      <c r="CV40" s="195"/>
      <c r="CW40" s="195"/>
      <c r="CX40" s="195"/>
      <c r="CY40" s="195"/>
      <c r="CZ40" s="195"/>
      <c r="DA40" s="195"/>
      <c r="DB40" s="195"/>
      <c r="DC40" s="195"/>
      <c r="DD40" s="195"/>
      <c r="DE40" s="195"/>
      <c r="DF40" s="195"/>
      <c r="DG40" s="195"/>
      <c r="DH40" s="195"/>
      <c r="DI40" s="195"/>
      <c r="DJ40" s="195"/>
      <c r="DK40" s="195"/>
      <c r="DL40" s="195"/>
      <c r="DM40" s="195"/>
      <c r="DN40" s="195"/>
      <c r="DO40" s="195"/>
      <c r="DP40" s="195"/>
      <c r="DQ40" s="195"/>
      <c r="DR40" s="195"/>
      <c r="DS40" s="195"/>
      <c r="DT40" s="195"/>
      <c r="DU40" s="195"/>
      <c r="DV40" s="195"/>
      <c r="DW40" s="195"/>
      <c r="DX40" s="195"/>
      <c r="DY40" s="195"/>
      <c r="DZ40" s="195"/>
      <c r="EA40" s="195"/>
      <c r="EB40" s="195"/>
      <c r="EC40" s="195"/>
      <c r="ED40" s="195"/>
      <c r="EE40" s="195"/>
      <c r="EF40" s="195"/>
      <c r="EG40" s="195"/>
      <c r="EH40" s="195"/>
      <c r="EI40" s="195"/>
      <c r="EJ40" s="195"/>
      <c r="EK40" s="195"/>
      <c r="EL40" s="195"/>
      <c r="EM40" s="195"/>
      <c r="EN40" s="195"/>
      <c r="EO40" s="195"/>
      <c r="EP40" s="195"/>
      <c r="EQ40" s="195"/>
      <c r="ER40" s="195"/>
      <c r="ES40" s="195"/>
      <c r="ET40" s="195"/>
      <c r="EU40" s="195"/>
      <c r="EV40" s="195"/>
      <c r="EW40" s="195"/>
      <c r="EX40" s="195"/>
      <c r="EY40" s="195"/>
      <c r="EZ40" s="195"/>
      <c r="FA40" s="195"/>
      <c r="FB40" s="195"/>
      <c r="FC40" s="195"/>
      <c r="FD40" s="195"/>
      <c r="FE40" s="195"/>
      <c r="FF40" s="195"/>
      <c r="FG40" s="195"/>
      <c r="FH40" s="195"/>
      <c r="FI40" s="195"/>
      <c r="FJ40" s="195"/>
      <c r="FK40" s="195"/>
      <c r="FL40" s="195"/>
      <c r="FM40" s="195"/>
      <c r="FN40" s="195"/>
      <c r="FO40" s="195"/>
      <c r="FP40" s="195"/>
      <c r="FQ40" s="195"/>
      <c r="FR40" s="195"/>
      <c r="FS40" s="195"/>
      <c r="FT40" s="195"/>
      <c r="FU40" s="195"/>
      <c r="FV40" s="195"/>
      <c r="FW40" s="195"/>
      <c r="FX40" s="195"/>
      <c r="FY40" s="195"/>
      <c r="FZ40" s="195"/>
      <c r="GA40" s="195"/>
      <c r="GB40" s="195"/>
      <c r="GC40" s="195"/>
      <c r="GD40" s="195"/>
      <c r="GE40" s="195"/>
      <c r="GF40" s="195"/>
      <c r="GG40" s="195"/>
      <c r="GH40" s="195"/>
      <c r="GI40" s="195"/>
      <c r="GJ40" s="195"/>
      <c r="GK40" s="195"/>
      <c r="GL40" s="195"/>
      <c r="GM40" s="195"/>
      <c r="GN40" s="195"/>
      <c r="GO40" s="195"/>
      <c r="GP40" s="195"/>
      <c r="GQ40" s="195"/>
      <c r="GR40" s="195"/>
      <c r="GS40" s="195"/>
      <c r="GT40" s="195"/>
      <c r="GU40" s="195"/>
      <c r="GV40" s="195"/>
      <c r="GW40" s="195"/>
      <c r="GX40" s="195"/>
      <c r="GY40" s="195"/>
      <c r="GZ40" s="195"/>
      <c r="HA40" s="195"/>
      <c r="HB40" s="195"/>
      <c r="HC40" s="195"/>
      <c r="HD40" s="195"/>
      <c r="HE40" s="195"/>
      <c r="HF40" s="195"/>
      <c r="HG40" s="195"/>
      <c r="HH40" s="195"/>
      <c r="HI40" s="195"/>
      <c r="HJ40" s="195"/>
      <c r="HK40" s="195"/>
      <c r="HL40" s="195"/>
      <c r="HM40" s="195"/>
      <c r="HN40" s="195"/>
      <c r="HO40" s="195"/>
      <c r="HP40" s="195"/>
      <c r="HQ40" s="195"/>
      <c r="HR40" s="195"/>
      <c r="HS40" s="195"/>
      <c r="HT40" s="195"/>
      <c r="HU40" s="195"/>
      <c r="HV40" s="195"/>
      <c r="HW40" s="195"/>
      <c r="HX40" s="195"/>
      <c r="HY40" s="195"/>
      <c r="HZ40" s="195"/>
      <c r="IA40" s="195"/>
      <c r="IB40" s="195"/>
      <c r="IC40" s="195"/>
      <c r="ID40" s="195"/>
      <c r="IE40" s="195"/>
      <c r="IF40" s="195"/>
      <c r="IG40" s="195"/>
      <c r="IH40" s="195"/>
      <c r="II40" s="195"/>
      <c r="IJ40" s="195"/>
      <c r="IK40" s="195"/>
      <c r="IL40" s="195"/>
      <c r="IM40" s="195"/>
      <c r="IN40" s="195"/>
      <c r="IO40" s="195"/>
      <c r="IP40" s="195"/>
      <c r="IQ40" s="195"/>
      <c r="IR40" s="195"/>
      <c r="IS40" s="195"/>
      <c r="IT40" s="195"/>
      <c r="IU40" s="195"/>
      <c r="IV40" s="195"/>
    </row>
    <row r="41" spans="1:256" customFormat="1" ht="21" customHeight="1">
      <c r="A41" s="203" t="s">
        <v>1501</v>
      </c>
      <c r="B41" s="207">
        <v>310</v>
      </c>
      <c r="C41" s="219"/>
      <c r="D41" s="218"/>
      <c r="E41" s="195"/>
      <c r="F41" s="195"/>
      <c r="G41" s="195"/>
      <c r="H41" s="195"/>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AZ41" s="195"/>
      <c r="BA41" s="195"/>
      <c r="BB41" s="195"/>
      <c r="BC41" s="195"/>
      <c r="BD41" s="195"/>
      <c r="BE41" s="195"/>
      <c r="BF41" s="195"/>
      <c r="BG41" s="195"/>
      <c r="BH41" s="195"/>
      <c r="BI41" s="195"/>
      <c r="BJ41" s="195"/>
      <c r="BK41" s="195"/>
      <c r="BL41" s="195"/>
      <c r="BM41" s="195"/>
      <c r="BN41" s="195"/>
      <c r="BO41" s="195"/>
      <c r="BP41" s="195"/>
      <c r="BQ41" s="195"/>
      <c r="BR41" s="195"/>
      <c r="BS41" s="195"/>
      <c r="BT41" s="195"/>
      <c r="BU41" s="195"/>
      <c r="BV41" s="195"/>
      <c r="BW41" s="195"/>
      <c r="BX41" s="195"/>
      <c r="BY41" s="195"/>
      <c r="BZ41" s="195"/>
      <c r="CA41" s="195"/>
      <c r="CB41" s="195"/>
      <c r="CC41" s="195"/>
      <c r="CD41" s="195"/>
      <c r="CE41" s="195"/>
      <c r="CF41" s="195"/>
      <c r="CG41" s="195"/>
      <c r="CH41" s="195"/>
      <c r="CI41" s="195"/>
      <c r="CJ41" s="195"/>
      <c r="CK41" s="195"/>
      <c r="CL41" s="195"/>
      <c r="CM41" s="195"/>
      <c r="CN41" s="195"/>
      <c r="CO41" s="195"/>
      <c r="CP41" s="195"/>
      <c r="CQ41" s="195"/>
      <c r="CR41" s="195"/>
      <c r="CS41" s="195"/>
      <c r="CT41" s="195"/>
      <c r="CU41" s="195"/>
      <c r="CV41" s="195"/>
      <c r="CW41" s="195"/>
      <c r="CX41" s="195"/>
      <c r="CY41" s="195"/>
      <c r="CZ41" s="195"/>
      <c r="DA41" s="195"/>
      <c r="DB41" s="195"/>
      <c r="DC41" s="195"/>
      <c r="DD41" s="195"/>
      <c r="DE41" s="195"/>
      <c r="DF41" s="195"/>
      <c r="DG41" s="195"/>
      <c r="DH41" s="195"/>
      <c r="DI41" s="195"/>
      <c r="DJ41" s="195"/>
      <c r="DK41" s="195"/>
      <c r="DL41" s="195"/>
      <c r="DM41" s="195"/>
      <c r="DN41" s="195"/>
      <c r="DO41" s="195"/>
      <c r="DP41" s="195"/>
      <c r="DQ41" s="195"/>
      <c r="DR41" s="195"/>
      <c r="DS41" s="195"/>
      <c r="DT41" s="195"/>
      <c r="DU41" s="195"/>
      <c r="DV41" s="195"/>
      <c r="DW41" s="195"/>
      <c r="DX41" s="195"/>
      <c r="DY41" s="195"/>
      <c r="DZ41" s="195"/>
      <c r="EA41" s="195"/>
      <c r="EB41" s="195"/>
      <c r="EC41" s="195"/>
      <c r="ED41" s="195"/>
      <c r="EE41" s="195"/>
      <c r="EF41" s="195"/>
      <c r="EG41" s="195"/>
      <c r="EH41" s="195"/>
      <c r="EI41" s="195"/>
      <c r="EJ41" s="195"/>
      <c r="EK41" s="195"/>
      <c r="EL41" s="195"/>
      <c r="EM41" s="195"/>
      <c r="EN41" s="195"/>
      <c r="EO41" s="195"/>
      <c r="EP41" s="195"/>
      <c r="EQ41" s="195"/>
      <c r="ER41" s="195"/>
      <c r="ES41" s="195"/>
      <c r="ET41" s="195"/>
      <c r="EU41" s="195"/>
      <c r="EV41" s="195"/>
      <c r="EW41" s="195"/>
      <c r="EX41" s="195"/>
      <c r="EY41" s="195"/>
      <c r="EZ41" s="195"/>
      <c r="FA41" s="195"/>
      <c r="FB41" s="195"/>
      <c r="FC41" s="195"/>
      <c r="FD41" s="195"/>
      <c r="FE41" s="195"/>
      <c r="FF41" s="195"/>
      <c r="FG41" s="195"/>
      <c r="FH41" s="195"/>
      <c r="FI41" s="195"/>
      <c r="FJ41" s="195"/>
      <c r="FK41" s="195"/>
      <c r="FL41" s="195"/>
      <c r="FM41" s="195"/>
      <c r="FN41" s="195"/>
      <c r="FO41" s="195"/>
      <c r="FP41" s="195"/>
      <c r="FQ41" s="195"/>
      <c r="FR41" s="195"/>
      <c r="FS41" s="195"/>
      <c r="FT41" s="195"/>
      <c r="FU41" s="195"/>
      <c r="FV41" s="195"/>
      <c r="FW41" s="195"/>
      <c r="FX41" s="195"/>
      <c r="FY41" s="195"/>
      <c r="FZ41" s="195"/>
      <c r="GA41" s="195"/>
      <c r="GB41" s="195"/>
      <c r="GC41" s="195"/>
      <c r="GD41" s="195"/>
      <c r="GE41" s="195"/>
      <c r="GF41" s="195"/>
      <c r="GG41" s="195"/>
      <c r="GH41" s="195"/>
      <c r="GI41" s="195"/>
      <c r="GJ41" s="195"/>
      <c r="GK41" s="195"/>
      <c r="GL41" s="195"/>
      <c r="GM41" s="195"/>
      <c r="GN41" s="195"/>
      <c r="GO41" s="195"/>
      <c r="GP41" s="195"/>
      <c r="GQ41" s="195"/>
      <c r="GR41" s="195"/>
      <c r="GS41" s="195"/>
      <c r="GT41" s="195"/>
      <c r="GU41" s="195"/>
      <c r="GV41" s="195"/>
      <c r="GW41" s="195"/>
      <c r="GX41" s="195"/>
      <c r="GY41" s="195"/>
      <c r="GZ41" s="195"/>
      <c r="HA41" s="195"/>
      <c r="HB41" s="195"/>
      <c r="HC41" s="195"/>
      <c r="HD41" s="195"/>
      <c r="HE41" s="195"/>
      <c r="HF41" s="195"/>
      <c r="HG41" s="195"/>
      <c r="HH41" s="195"/>
      <c r="HI41" s="195"/>
      <c r="HJ41" s="195"/>
      <c r="HK41" s="195"/>
      <c r="HL41" s="195"/>
      <c r="HM41" s="195"/>
      <c r="HN41" s="195"/>
      <c r="HO41" s="195"/>
      <c r="HP41" s="195"/>
      <c r="HQ41" s="195"/>
      <c r="HR41" s="195"/>
      <c r="HS41" s="195"/>
      <c r="HT41" s="195"/>
      <c r="HU41" s="195"/>
      <c r="HV41" s="195"/>
      <c r="HW41" s="195"/>
      <c r="HX41" s="195"/>
      <c r="HY41" s="195"/>
      <c r="HZ41" s="195"/>
      <c r="IA41" s="195"/>
      <c r="IB41" s="195"/>
      <c r="IC41" s="195"/>
      <c r="ID41" s="195"/>
      <c r="IE41" s="195"/>
      <c r="IF41" s="195"/>
      <c r="IG41" s="195"/>
      <c r="IH41" s="195"/>
      <c r="II41" s="195"/>
      <c r="IJ41" s="195"/>
      <c r="IK41" s="195"/>
      <c r="IL41" s="195"/>
      <c r="IM41" s="195"/>
      <c r="IN41" s="195"/>
      <c r="IO41" s="195"/>
      <c r="IP41" s="195"/>
      <c r="IQ41" s="195"/>
      <c r="IR41" s="195"/>
      <c r="IS41" s="195"/>
      <c r="IT41" s="195"/>
      <c r="IU41" s="195"/>
      <c r="IV41" s="195"/>
    </row>
    <row r="42" spans="1:256" customFormat="1" ht="21" customHeight="1">
      <c r="A42" s="203" t="s">
        <v>1502</v>
      </c>
      <c r="B42" s="207">
        <v>234</v>
      </c>
      <c r="C42" s="219"/>
      <c r="D42" s="218"/>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c r="AH42" s="195"/>
      <c r="AI42" s="195"/>
      <c r="AJ42" s="195"/>
      <c r="AK42" s="195"/>
      <c r="AL42" s="195"/>
      <c r="AM42" s="195"/>
      <c r="AN42" s="195"/>
      <c r="AO42" s="195"/>
      <c r="AP42" s="195"/>
      <c r="AQ42" s="195"/>
      <c r="AR42" s="195"/>
      <c r="AS42" s="195"/>
      <c r="AT42" s="195"/>
      <c r="AU42" s="195"/>
      <c r="AV42" s="195"/>
      <c r="AW42" s="195"/>
      <c r="AX42" s="195"/>
      <c r="AY42" s="195"/>
      <c r="AZ42" s="195"/>
      <c r="BA42" s="195"/>
      <c r="BB42" s="195"/>
      <c r="BC42" s="195"/>
      <c r="BD42" s="195"/>
      <c r="BE42" s="195"/>
      <c r="BF42" s="195"/>
      <c r="BG42" s="195"/>
      <c r="BH42" s="195"/>
      <c r="BI42" s="195"/>
      <c r="BJ42" s="195"/>
      <c r="BK42" s="195"/>
      <c r="BL42" s="195"/>
      <c r="BM42" s="195"/>
      <c r="BN42" s="195"/>
      <c r="BO42" s="195"/>
      <c r="BP42" s="195"/>
      <c r="BQ42" s="195"/>
      <c r="BR42" s="195"/>
      <c r="BS42" s="195"/>
      <c r="BT42" s="195"/>
      <c r="BU42" s="195"/>
      <c r="BV42" s="195"/>
      <c r="BW42" s="195"/>
      <c r="BX42" s="195"/>
      <c r="BY42" s="195"/>
      <c r="BZ42" s="195"/>
      <c r="CA42" s="195"/>
      <c r="CB42" s="195"/>
      <c r="CC42" s="195"/>
      <c r="CD42" s="195"/>
      <c r="CE42" s="195"/>
      <c r="CF42" s="195"/>
      <c r="CG42" s="195"/>
      <c r="CH42" s="195"/>
      <c r="CI42" s="195"/>
      <c r="CJ42" s="195"/>
      <c r="CK42" s="195"/>
      <c r="CL42" s="195"/>
      <c r="CM42" s="195"/>
      <c r="CN42" s="195"/>
      <c r="CO42" s="195"/>
      <c r="CP42" s="195"/>
      <c r="CQ42" s="195"/>
      <c r="CR42" s="195"/>
      <c r="CS42" s="195"/>
      <c r="CT42" s="195"/>
      <c r="CU42" s="195"/>
      <c r="CV42" s="195"/>
      <c r="CW42" s="195"/>
      <c r="CX42" s="195"/>
      <c r="CY42" s="195"/>
      <c r="CZ42" s="195"/>
      <c r="DA42" s="195"/>
      <c r="DB42" s="195"/>
      <c r="DC42" s="195"/>
      <c r="DD42" s="195"/>
      <c r="DE42" s="195"/>
      <c r="DF42" s="195"/>
      <c r="DG42" s="195"/>
      <c r="DH42" s="195"/>
      <c r="DI42" s="195"/>
      <c r="DJ42" s="195"/>
      <c r="DK42" s="195"/>
      <c r="DL42" s="195"/>
      <c r="DM42" s="195"/>
      <c r="DN42" s="195"/>
      <c r="DO42" s="195"/>
      <c r="DP42" s="195"/>
      <c r="DQ42" s="195"/>
      <c r="DR42" s="195"/>
      <c r="DS42" s="195"/>
      <c r="DT42" s="195"/>
      <c r="DU42" s="195"/>
      <c r="DV42" s="195"/>
      <c r="DW42" s="195"/>
      <c r="DX42" s="195"/>
      <c r="DY42" s="195"/>
      <c r="DZ42" s="195"/>
      <c r="EA42" s="195"/>
      <c r="EB42" s="195"/>
      <c r="EC42" s="195"/>
      <c r="ED42" s="195"/>
      <c r="EE42" s="195"/>
      <c r="EF42" s="195"/>
      <c r="EG42" s="195"/>
      <c r="EH42" s="195"/>
      <c r="EI42" s="195"/>
      <c r="EJ42" s="195"/>
      <c r="EK42" s="195"/>
      <c r="EL42" s="195"/>
      <c r="EM42" s="195"/>
      <c r="EN42" s="195"/>
      <c r="EO42" s="195"/>
      <c r="EP42" s="195"/>
      <c r="EQ42" s="195"/>
      <c r="ER42" s="195"/>
      <c r="ES42" s="195"/>
      <c r="ET42" s="195"/>
      <c r="EU42" s="195"/>
      <c r="EV42" s="195"/>
      <c r="EW42" s="195"/>
      <c r="EX42" s="195"/>
      <c r="EY42" s="195"/>
      <c r="EZ42" s="195"/>
      <c r="FA42" s="195"/>
      <c r="FB42" s="195"/>
      <c r="FC42" s="195"/>
      <c r="FD42" s="195"/>
      <c r="FE42" s="195"/>
      <c r="FF42" s="195"/>
      <c r="FG42" s="195"/>
      <c r="FH42" s="195"/>
      <c r="FI42" s="195"/>
      <c r="FJ42" s="195"/>
      <c r="FK42" s="195"/>
      <c r="FL42" s="195"/>
      <c r="FM42" s="195"/>
      <c r="FN42" s="195"/>
      <c r="FO42" s="195"/>
      <c r="FP42" s="195"/>
      <c r="FQ42" s="195"/>
      <c r="FR42" s="195"/>
      <c r="FS42" s="195"/>
      <c r="FT42" s="195"/>
      <c r="FU42" s="195"/>
      <c r="FV42" s="195"/>
      <c r="FW42" s="195"/>
      <c r="FX42" s="195"/>
      <c r="FY42" s="195"/>
      <c r="FZ42" s="195"/>
      <c r="GA42" s="195"/>
      <c r="GB42" s="195"/>
      <c r="GC42" s="195"/>
      <c r="GD42" s="195"/>
      <c r="GE42" s="195"/>
      <c r="GF42" s="195"/>
      <c r="GG42" s="195"/>
      <c r="GH42" s="195"/>
      <c r="GI42" s="195"/>
      <c r="GJ42" s="195"/>
      <c r="GK42" s="195"/>
      <c r="GL42" s="195"/>
      <c r="GM42" s="195"/>
      <c r="GN42" s="195"/>
      <c r="GO42" s="195"/>
      <c r="GP42" s="195"/>
      <c r="GQ42" s="195"/>
      <c r="GR42" s="195"/>
      <c r="GS42" s="195"/>
      <c r="GT42" s="195"/>
      <c r="GU42" s="195"/>
      <c r="GV42" s="195"/>
      <c r="GW42" s="195"/>
      <c r="GX42" s="195"/>
      <c r="GY42" s="195"/>
      <c r="GZ42" s="195"/>
      <c r="HA42" s="195"/>
      <c r="HB42" s="195"/>
      <c r="HC42" s="195"/>
      <c r="HD42" s="195"/>
      <c r="HE42" s="195"/>
      <c r="HF42" s="195"/>
      <c r="HG42" s="195"/>
      <c r="HH42" s="195"/>
      <c r="HI42" s="195"/>
      <c r="HJ42" s="195"/>
      <c r="HK42" s="195"/>
      <c r="HL42" s="195"/>
      <c r="HM42" s="195"/>
      <c r="HN42" s="195"/>
      <c r="HO42" s="195"/>
      <c r="HP42" s="195"/>
      <c r="HQ42" s="195"/>
      <c r="HR42" s="195"/>
      <c r="HS42" s="195"/>
      <c r="HT42" s="195"/>
      <c r="HU42" s="195"/>
      <c r="HV42" s="195"/>
      <c r="HW42" s="195"/>
      <c r="HX42" s="195"/>
      <c r="HY42" s="195"/>
      <c r="HZ42" s="195"/>
      <c r="IA42" s="195"/>
      <c r="IB42" s="195"/>
      <c r="IC42" s="195"/>
      <c r="ID42" s="195"/>
      <c r="IE42" s="195"/>
      <c r="IF42" s="195"/>
      <c r="IG42" s="195"/>
      <c r="IH42" s="195"/>
      <c r="II42" s="195"/>
      <c r="IJ42" s="195"/>
      <c r="IK42" s="195"/>
      <c r="IL42" s="195"/>
      <c r="IM42" s="195"/>
      <c r="IN42" s="195"/>
      <c r="IO42" s="195"/>
      <c r="IP42" s="195"/>
      <c r="IQ42" s="195"/>
      <c r="IR42" s="195"/>
      <c r="IS42" s="195"/>
      <c r="IT42" s="195"/>
      <c r="IU42" s="195"/>
      <c r="IV42" s="195"/>
    </row>
    <row r="43" spans="1:256" customFormat="1" ht="21" customHeight="1">
      <c r="A43" s="203" t="s">
        <v>1503</v>
      </c>
      <c r="B43" s="207">
        <v>129</v>
      </c>
      <c r="C43" s="219"/>
      <c r="D43" s="218"/>
      <c r="E43" s="195"/>
      <c r="F43" s="195"/>
      <c r="G43" s="195"/>
      <c r="H43" s="195"/>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c r="BK43" s="195"/>
      <c r="BL43" s="195"/>
      <c r="BM43" s="195"/>
      <c r="BN43" s="195"/>
      <c r="BO43" s="195"/>
      <c r="BP43" s="195"/>
      <c r="BQ43" s="195"/>
      <c r="BR43" s="195"/>
      <c r="BS43" s="195"/>
      <c r="BT43" s="195"/>
      <c r="BU43" s="195"/>
      <c r="BV43" s="195"/>
      <c r="BW43" s="195"/>
      <c r="BX43" s="195"/>
      <c r="BY43" s="195"/>
      <c r="BZ43" s="195"/>
      <c r="CA43" s="195"/>
      <c r="CB43" s="195"/>
      <c r="CC43" s="195"/>
      <c r="CD43" s="195"/>
      <c r="CE43" s="195"/>
      <c r="CF43" s="195"/>
      <c r="CG43" s="195"/>
      <c r="CH43" s="195"/>
      <c r="CI43" s="195"/>
      <c r="CJ43" s="195"/>
      <c r="CK43" s="195"/>
      <c r="CL43" s="195"/>
      <c r="CM43" s="195"/>
      <c r="CN43" s="195"/>
      <c r="CO43" s="195"/>
      <c r="CP43" s="195"/>
      <c r="CQ43" s="195"/>
      <c r="CR43" s="195"/>
      <c r="CS43" s="195"/>
      <c r="CT43" s="195"/>
      <c r="CU43" s="195"/>
      <c r="CV43" s="195"/>
      <c r="CW43" s="195"/>
      <c r="CX43" s="195"/>
      <c r="CY43" s="195"/>
      <c r="CZ43" s="195"/>
      <c r="DA43" s="195"/>
      <c r="DB43" s="195"/>
      <c r="DC43" s="195"/>
      <c r="DD43" s="195"/>
      <c r="DE43" s="195"/>
      <c r="DF43" s="195"/>
      <c r="DG43" s="195"/>
      <c r="DH43" s="195"/>
      <c r="DI43" s="195"/>
      <c r="DJ43" s="195"/>
      <c r="DK43" s="195"/>
      <c r="DL43" s="195"/>
      <c r="DM43" s="195"/>
      <c r="DN43" s="195"/>
      <c r="DO43" s="195"/>
      <c r="DP43" s="195"/>
      <c r="DQ43" s="195"/>
      <c r="DR43" s="195"/>
      <c r="DS43" s="195"/>
      <c r="DT43" s="195"/>
      <c r="DU43" s="195"/>
      <c r="DV43" s="195"/>
      <c r="DW43" s="195"/>
      <c r="DX43" s="195"/>
      <c r="DY43" s="195"/>
      <c r="DZ43" s="195"/>
      <c r="EA43" s="195"/>
      <c r="EB43" s="195"/>
      <c r="EC43" s="195"/>
      <c r="ED43" s="195"/>
      <c r="EE43" s="195"/>
      <c r="EF43" s="195"/>
      <c r="EG43" s="195"/>
      <c r="EH43" s="195"/>
      <c r="EI43" s="195"/>
      <c r="EJ43" s="195"/>
      <c r="EK43" s="195"/>
      <c r="EL43" s="195"/>
      <c r="EM43" s="195"/>
      <c r="EN43" s="195"/>
      <c r="EO43" s="195"/>
      <c r="EP43" s="195"/>
      <c r="EQ43" s="195"/>
      <c r="ER43" s="195"/>
      <c r="ES43" s="195"/>
      <c r="ET43" s="195"/>
      <c r="EU43" s="195"/>
      <c r="EV43" s="195"/>
      <c r="EW43" s="195"/>
      <c r="EX43" s="195"/>
      <c r="EY43" s="195"/>
      <c r="EZ43" s="195"/>
      <c r="FA43" s="195"/>
      <c r="FB43" s="195"/>
      <c r="FC43" s="195"/>
      <c r="FD43" s="195"/>
      <c r="FE43" s="195"/>
      <c r="FF43" s="195"/>
      <c r="FG43" s="195"/>
      <c r="FH43" s="195"/>
      <c r="FI43" s="195"/>
      <c r="FJ43" s="195"/>
      <c r="FK43" s="195"/>
      <c r="FL43" s="195"/>
      <c r="FM43" s="195"/>
      <c r="FN43" s="195"/>
      <c r="FO43" s="195"/>
      <c r="FP43" s="195"/>
      <c r="FQ43" s="195"/>
      <c r="FR43" s="195"/>
      <c r="FS43" s="195"/>
      <c r="FT43" s="195"/>
      <c r="FU43" s="195"/>
      <c r="FV43" s="195"/>
      <c r="FW43" s="195"/>
      <c r="FX43" s="195"/>
      <c r="FY43" s="195"/>
      <c r="FZ43" s="195"/>
      <c r="GA43" s="195"/>
      <c r="GB43" s="195"/>
      <c r="GC43" s="195"/>
      <c r="GD43" s="195"/>
      <c r="GE43" s="195"/>
      <c r="GF43" s="195"/>
      <c r="GG43" s="195"/>
      <c r="GH43" s="195"/>
      <c r="GI43" s="195"/>
      <c r="GJ43" s="195"/>
      <c r="GK43" s="195"/>
      <c r="GL43" s="195"/>
      <c r="GM43" s="195"/>
      <c r="GN43" s="195"/>
      <c r="GO43" s="195"/>
      <c r="GP43" s="195"/>
      <c r="GQ43" s="195"/>
      <c r="GR43" s="195"/>
      <c r="GS43" s="195"/>
      <c r="GT43" s="195"/>
      <c r="GU43" s="195"/>
      <c r="GV43" s="195"/>
      <c r="GW43" s="195"/>
      <c r="GX43" s="195"/>
      <c r="GY43" s="195"/>
      <c r="GZ43" s="195"/>
      <c r="HA43" s="195"/>
      <c r="HB43" s="195"/>
      <c r="HC43" s="195"/>
      <c r="HD43" s="195"/>
      <c r="HE43" s="195"/>
      <c r="HF43" s="195"/>
      <c r="HG43" s="195"/>
      <c r="HH43" s="195"/>
      <c r="HI43" s="195"/>
      <c r="HJ43" s="195"/>
      <c r="HK43" s="195"/>
      <c r="HL43" s="195"/>
      <c r="HM43" s="195"/>
      <c r="HN43" s="195"/>
      <c r="HO43" s="195"/>
      <c r="HP43" s="195"/>
      <c r="HQ43" s="195"/>
      <c r="HR43" s="195"/>
      <c r="HS43" s="195"/>
      <c r="HT43" s="195"/>
      <c r="HU43" s="195"/>
      <c r="HV43" s="195"/>
      <c r="HW43" s="195"/>
      <c r="HX43" s="195"/>
      <c r="HY43" s="195"/>
      <c r="HZ43" s="195"/>
      <c r="IA43" s="195"/>
      <c r="IB43" s="195"/>
      <c r="IC43" s="195"/>
      <c r="ID43" s="195"/>
      <c r="IE43" s="195"/>
      <c r="IF43" s="195"/>
      <c r="IG43" s="195"/>
      <c r="IH43" s="195"/>
      <c r="II43" s="195"/>
      <c r="IJ43" s="195"/>
      <c r="IK43" s="195"/>
      <c r="IL43" s="195"/>
      <c r="IM43" s="195"/>
      <c r="IN43" s="195"/>
      <c r="IO43" s="195"/>
      <c r="IP43" s="195"/>
      <c r="IQ43" s="195"/>
      <c r="IR43" s="195"/>
      <c r="IS43" s="195"/>
      <c r="IT43" s="195"/>
      <c r="IU43" s="195"/>
      <c r="IV43" s="195"/>
    </row>
    <row r="44" spans="1:256" customFormat="1" ht="21" customHeight="1">
      <c r="A44" s="203" t="s">
        <v>1464</v>
      </c>
      <c r="B44" s="207">
        <f>SUM(B45:B47)</f>
        <v>1733</v>
      </c>
      <c r="C44" s="219"/>
      <c r="D44" s="218"/>
      <c r="E44" s="195"/>
      <c r="F44" s="195"/>
      <c r="G44" s="195"/>
      <c r="H44" s="195"/>
      <c r="I44" s="195"/>
      <c r="J44" s="195"/>
      <c r="K44" s="195"/>
      <c r="L44" s="195"/>
      <c r="M44" s="195"/>
      <c r="N44" s="195"/>
      <c r="O44" s="195"/>
      <c r="P44" s="195"/>
      <c r="Q44" s="195"/>
      <c r="R44" s="195"/>
      <c r="S44" s="195"/>
      <c r="T44" s="195"/>
      <c r="U44" s="195"/>
      <c r="V44" s="195"/>
      <c r="W44" s="195"/>
      <c r="X44" s="195"/>
      <c r="Y44" s="195"/>
      <c r="Z44" s="195"/>
      <c r="AA44" s="195"/>
      <c r="AB44" s="195"/>
      <c r="AC44" s="195"/>
      <c r="AD44" s="195"/>
      <c r="AE44" s="195"/>
      <c r="AF44" s="195"/>
      <c r="AG44" s="195"/>
      <c r="AH44" s="195"/>
      <c r="AI44" s="195"/>
      <c r="AJ44" s="195"/>
      <c r="AK44" s="195"/>
      <c r="AL44" s="195"/>
      <c r="AM44" s="195"/>
      <c r="AN44" s="195"/>
      <c r="AO44" s="195"/>
      <c r="AP44" s="195"/>
      <c r="AQ44" s="195"/>
      <c r="AR44" s="195"/>
      <c r="AS44" s="195"/>
      <c r="AT44" s="195"/>
      <c r="AU44" s="195"/>
      <c r="AV44" s="195"/>
      <c r="AW44" s="195"/>
      <c r="AX44" s="195"/>
      <c r="AY44" s="195"/>
      <c r="AZ44" s="195"/>
      <c r="BA44" s="195"/>
      <c r="BB44" s="195"/>
      <c r="BC44" s="195"/>
      <c r="BD44" s="195"/>
      <c r="BE44" s="195"/>
      <c r="BF44" s="195"/>
      <c r="BG44" s="195"/>
      <c r="BH44" s="195"/>
      <c r="BI44" s="195"/>
      <c r="BJ44" s="195"/>
      <c r="BK44" s="195"/>
      <c r="BL44" s="195"/>
      <c r="BM44" s="195"/>
      <c r="BN44" s="195"/>
      <c r="BO44" s="195"/>
      <c r="BP44" s="195"/>
      <c r="BQ44" s="195"/>
      <c r="BR44" s="195"/>
      <c r="BS44" s="195"/>
      <c r="BT44" s="195"/>
      <c r="BU44" s="195"/>
      <c r="BV44" s="195"/>
      <c r="BW44" s="195"/>
      <c r="BX44" s="195"/>
      <c r="BY44" s="195"/>
      <c r="BZ44" s="195"/>
      <c r="CA44" s="195"/>
      <c r="CB44" s="195"/>
      <c r="CC44" s="195"/>
      <c r="CD44" s="195"/>
      <c r="CE44" s="195"/>
      <c r="CF44" s="195"/>
      <c r="CG44" s="195"/>
      <c r="CH44" s="195"/>
      <c r="CI44" s="195"/>
      <c r="CJ44" s="195"/>
      <c r="CK44" s="195"/>
      <c r="CL44" s="195"/>
      <c r="CM44" s="195"/>
      <c r="CN44" s="195"/>
      <c r="CO44" s="195"/>
      <c r="CP44" s="195"/>
      <c r="CQ44" s="195"/>
      <c r="CR44" s="195"/>
      <c r="CS44" s="195"/>
      <c r="CT44" s="195"/>
      <c r="CU44" s="195"/>
      <c r="CV44" s="195"/>
      <c r="CW44" s="195"/>
      <c r="CX44" s="195"/>
      <c r="CY44" s="195"/>
      <c r="CZ44" s="195"/>
      <c r="DA44" s="195"/>
      <c r="DB44" s="195"/>
      <c r="DC44" s="195"/>
      <c r="DD44" s="195"/>
      <c r="DE44" s="195"/>
      <c r="DF44" s="195"/>
      <c r="DG44" s="195"/>
      <c r="DH44" s="195"/>
      <c r="DI44" s="195"/>
      <c r="DJ44" s="195"/>
      <c r="DK44" s="195"/>
      <c r="DL44" s="195"/>
      <c r="DM44" s="195"/>
      <c r="DN44" s="195"/>
      <c r="DO44" s="195"/>
      <c r="DP44" s="195"/>
      <c r="DQ44" s="195"/>
      <c r="DR44" s="195"/>
      <c r="DS44" s="195"/>
      <c r="DT44" s="195"/>
      <c r="DU44" s="195"/>
      <c r="DV44" s="195"/>
      <c r="DW44" s="195"/>
      <c r="DX44" s="195"/>
      <c r="DY44" s="195"/>
      <c r="DZ44" s="195"/>
      <c r="EA44" s="195"/>
      <c r="EB44" s="195"/>
      <c r="EC44" s="195"/>
      <c r="ED44" s="195"/>
      <c r="EE44" s="195"/>
      <c r="EF44" s="195"/>
      <c r="EG44" s="195"/>
      <c r="EH44" s="195"/>
      <c r="EI44" s="195"/>
      <c r="EJ44" s="195"/>
      <c r="EK44" s="195"/>
      <c r="EL44" s="195"/>
      <c r="EM44" s="195"/>
      <c r="EN44" s="195"/>
      <c r="EO44" s="195"/>
      <c r="EP44" s="195"/>
      <c r="EQ44" s="195"/>
      <c r="ER44" s="195"/>
      <c r="ES44" s="195"/>
      <c r="ET44" s="195"/>
      <c r="EU44" s="195"/>
      <c r="EV44" s="195"/>
      <c r="EW44" s="195"/>
      <c r="EX44" s="195"/>
      <c r="EY44" s="195"/>
      <c r="EZ44" s="195"/>
      <c r="FA44" s="195"/>
      <c r="FB44" s="195"/>
      <c r="FC44" s="195"/>
      <c r="FD44" s="195"/>
      <c r="FE44" s="195"/>
      <c r="FF44" s="195"/>
      <c r="FG44" s="195"/>
      <c r="FH44" s="195"/>
      <c r="FI44" s="195"/>
      <c r="FJ44" s="195"/>
      <c r="FK44" s="195"/>
      <c r="FL44" s="195"/>
      <c r="FM44" s="195"/>
      <c r="FN44" s="195"/>
      <c r="FO44" s="195"/>
      <c r="FP44" s="195"/>
      <c r="FQ44" s="195"/>
      <c r="FR44" s="195"/>
      <c r="FS44" s="195"/>
      <c r="FT44" s="195"/>
      <c r="FU44" s="195"/>
      <c r="FV44" s="195"/>
      <c r="FW44" s="195"/>
      <c r="FX44" s="195"/>
      <c r="FY44" s="195"/>
      <c r="FZ44" s="195"/>
      <c r="GA44" s="195"/>
      <c r="GB44" s="195"/>
      <c r="GC44" s="195"/>
      <c r="GD44" s="195"/>
      <c r="GE44" s="195"/>
      <c r="GF44" s="195"/>
      <c r="GG44" s="195"/>
      <c r="GH44" s="195"/>
      <c r="GI44" s="195"/>
      <c r="GJ44" s="195"/>
      <c r="GK44" s="195"/>
      <c r="GL44" s="195"/>
      <c r="GM44" s="195"/>
      <c r="GN44" s="195"/>
      <c r="GO44" s="195"/>
      <c r="GP44" s="195"/>
      <c r="GQ44" s="195"/>
      <c r="GR44" s="195"/>
      <c r="GS44" s="195"/>
      <c r="GT44" s="195"/>
      <c r="GU44" s="195"/>
      <c r="GV44" s="195"/>
      <c r="GW44" s="195"/>
      <c r="GX44" s="195"/>
      <c r="GY44" s="195"/>
      <c r="GZ44" s="195"/>
      <c r="HA44" s="195"/>
      <c r="HB44" s="195"/>
      <c r="HC44" s="195"/>
      <c r="HD44" s="195"/>
      <c r="HE44" s="195"/>
      <c r="HF44" s="195"/>
      <c r="HG44" s="195"/>
      <c r="HH44" s="195"/>
      <c r="HI44" s="195"/>
      <c r="HJ44" s="195"/>
      <c r="HK44" s="195"/>
      <c r="HL44" s="195"/>
      <c r="HM44" s="195"/>
      <c r="HN44" s="195"/>
      <c r="HO44" s="195"/>
      <c r="HP44" s="195"/>
      <c r="HQ44" s="195"/>
      <c r="HR44" s="195"/>
      <c r="HS44" s="195"/>
      <c r="HT44" s="195"/>
      <c r="HU44" s="195"/>
      <c r="HV44" s="195"/>
      <c r="HW44" s="195"/>
      <c r="HX44" s="195"/>
      <c r="HY44" s="195"/>
      <c r="HZ44" s="195"/>
      <c r="IA44" s="195"/>
      <c r="IB44" s="195"/>
      <c r="IC44" s="195"/>
      <c r="ID44" s="195"/>
      <c r="IE44" s="195"/>
      <c r="IF44" s="195"/>
      <c r="IG44" s="195"/>
      <c r="IH44" s="195"/>
      <c r="II44" s="195"/>
      <c r="IJ44" s="195"/>
      <c r="IK44" s="195"/>
      <c r="IL44" s="195"/>
      <c r="IM44" s="195"/>
      <c r="IN44" s="195"/>
      <c r="IO44" s="195"/>
      <c r="IP44" s="195"/>
      <c r="IQ44" s="195"/>
      <c r="IR44" s="195"/>
      <c r="IS44" s="195"/>
      <c r="IT44" s="195"/>
      <c r="IU44" s="195"/>
      <c r="IV44" s="195"/>
    </row>
    <row r="45" spans="1:256" customFormat="1" ht="21" customHeight="1">
      <c r="A45" s="203" t="s">
        <v>1504</v>
      </c>
      <c r="B45" s="207">
        <v>855</v>
      </c>
      <c r="C45" s="219"/>
      <c r="D45" s="218"/>
      <c r="E45" s="195"/>
      <c r="F45" s="195"/>
      <c r="G45" s="195"/>
      <c r="H45" s="195"/>
      <c r="I45" s="195"/>
      <c r="J45" s="195"/>
      <c r="K45" s="195"/>
      <c r="L45" s="195"/>
      <c r="M45" s="195"/>
      <c r="N45" s="195"/>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c r="BA45" s="195"/>
      <c r="BB45" s="195"/>
      <c r="BC45" s="195"/>
      <c r="BD45" s="195"/>
      <c r="BE45" s="195"/>
      <c r="BF45" s="195"/>
      <c r="BG45" s="195"/>
      <c r="BH45" s="195"/>
      <c r="BI45" s="195"/>
      <c r="BJ45" s="195"/>
      <c r="BK45" s="195"/>
      <c r="BL45" s="195"/>
      <c r="BM45" s="195"/>
      <c r="BN45" s="195"/>
      <c r="BO45" s="195"/>
      <c r="BP45" s="195"/>
      <c r="BQ45" s="195"/>
      <c r="BR45" s="195"/>
      <c r="BS45" s="195"/>
      <c r="BT45" s="195"/>
      <c r="BU45" s="195"/>
      <c r="BV45" s="195"/>
      <c r="BW45" s="195"/>
      <c r="BX45" s="195"/>
      <c r="BY45" s="195"/>
      <c r="BZ45" s="195"/>
      <c r="CA45" s="195"/>
      <c r="CB45" s="195"/>
      <c r="CC45" s="195"/>
      <c r="CD45" s="195"/>
      <c r="CE45" s="195"/>
      <c r="CF45" s="195"/>
      <c r="CG45" s="195"/>
      <c r="CH45" s="195"/>
      <c r="CI45" s="195"/>
      <c r="CJ45" s="195"/>
      <c r="CK45" s="195"/>
      <c r="CL45" s="195"/>
      <c r="CM45" s="195"/>
      <c r="CN45" s="195"/>
      <c r="CO45" s="195"/>
      <c r="CP45" s="195"/>
      <c r="CQ45" s="195"/>
      <c r="CR45" s="195"/>
      <c r="CS45" s="195"/>
      <c r="CT45" s="195"/>
      <c r="CU45" s="195"/>
      <c r="CV45" s="195"/>
      <c r="CW45" s="195"/>
      <c r="CX45" s="195"/>
      <c r="CY45" s="195"/>
      <c r="CZ45" s="195"/>
      <c r="DA45" s="195"/>
      <c r="DB45" s="195"/>
      <c r="DC45" s="195"/>
      <c r="DD45" s="195"/>
      <c r="DE45" s="195"/>
      <c r="DF45" s="195"/>
      <c r="DG45" s="195"/>
      <c r="DH45" s="195"/>
      <c r="DI45" s="195"/>
      <c r="DJ45" s="195"/>
      <c r="DK45" s="195"/>
      <c r="DL45" s="195"/>
      <c r="DM45" s="195"/>
      <c r="DN45" s="195"/>
      <c r="DO45" s="195"/>
      <c r="DP45" s="195"/>
      <c r="DQ45" s="195"/>
      <c r="DR45" s="195"/>
      <c r="DS45" s="195"/>
      <c r="DT45" s="195"/>
      <c r="DU45" s="195"/>
      <c r="DV45" s="195"/>
      <c r="DW45" s="195"/>
      <c r="DX45" s="195"/>
      <c r="DY45" s="195"/>
      <c r="DZ45" s="195"/>
      <c r="EA45" s="195"/>
      <c r="EB45" s="195"/>
      <c r="EC45" s="195"/>
      <c r="ED45" s="195"/>
      <c r="EE45" s="195"/>
      <c r="EF45" s="195"/>
      <c r="EG45" s="195"/>
      <c r="EH45" s="195"/>
      <c r="EI45" s="195"/>
      <c r="EJ45" s="195"/>
      <c r="EK45" s="195"/>
      <c r="EL45" s="195"/>
      <c r="EM45" s="195"/>
      <c r="EN45" s="195"/>
      <c r="EO45" s="195"/>
      <c r="EP45" s="195"/>
      <c r="EQ45" s="195"/>
      <c r="ER45" s="195"/>
      <c r="ES45" s="195"/>
      <c r="ET45" s="195"/>
      <c r="EU45" s="195"/>
      <c r="EV45" s="195"/>
      <c r="EW45" s="195"/>
      <c r="EX45" s="195"/>
      <c r="EY45" s="195"/>
      <c r="EZ45" s="195"/>
      <c r="FA45" s="195"/>
      <c r="FB45" s="195"/>
      <c r="FC45" s="195"/>
      <c r="FD45" s="195"/>
      <c r="FE45" s="195"/>
      <c r="FF45" s="195"/>
      <c r="FG45" s="195"/>
      <c r="FH45" s="195"/>
      <c r="FI45" s="195"/>
      <c r="FJ45" s="195"/>
      <c r="FK45" s="195"/>
      <c r="FL45" s="195"/>
      <c r="FM45" s="195"/>
      <c r="FN45" s="195"/>
      <c r="FO45" s="195"/>
      <c r="FP45" s="195"/>
      <c r="FQ45" s="195"/>
      <c r="FR45" s="195"/>
      <c r="FS45" s="195"/>
      <c r="FT45" s="195"/>
      <c r="FU45" s="195"/>
      <c r="FV45" s="195"/>
      <c r="FW45" s="195"/>
      <c r="FX45" s="195"/>
      <c r="FY45" s="195"/>
      <c r="FZ45" s="195"/>
      <c r="GA45" s="195"/>
      <c r="GB45" s="195"/>
      <c r="GC45" s="195"/>
      <c r="GD45" s="195"/>
      <c r="GE45" s="195"/>
      <c r="GF45" s="195"/>
      <c r="GG45" s="195"/>
      <c r="GH45" s="195"/>
      <c r="GI45" s="195"/>
      <c r="GJ45" s="195"/>
      <c r="GK45" s="195"/>
      <c r="GL45" s="195"/>
      <c r="GM45" s="195"/>
      <c r="GN45" s="195"/>
      <c r="GO45" s="195"/>
      <c r="GP45" s="195"/>
      <c r="GQ45" s="195"/>
      <c r="GR45" s="195"/>
      <c r="GS45" s="195"/>
      <c r="GT45" s="195"/>
      <c r="GU45" s="195"/>
      <c r="GV45" s="195"/>
      <c r="GW45" s="195"/>
      <c r="GX45" s="195"/>
      <c r="GY45" s="195"/>
      <c r="GZ45" s="195"/>
      <c r="HA45" s="195"/>
      <c r="HB45" s="195"/>
      <c r="HC45" s="195"/>
      <c r="HD45" s="195"/>
      <c r="HE45" s="195"/>
      <c r="HF45" s="195"/>
      <c r="HG45" s="195"/>
      <c r="HH45" s="195"/>
      <c r="HI45" s="195"/>
      <c r="HJ45" s="195"/>
      <c r="HK45" s="195"/>
      <c r="HL45" s="195"/>
      <c r="HM45" s="195"/>
      <c r="HN45" s="195"/>
      <c r="HO45" s="195"/>
      <c r="HP45" s="195"/>
      <c r="HQ45" s="195"/>
      <c r="HR45" s="195"/>
      <c r="HS45" s="195"/>
      <c r="HT45" s="195"/>
      <c r="HU45" s="195"/>
      <c r="HV45" s="195"/>
      <c r="HW45" s="195"/>
      <c r="HX45" s="195"/>
      <c r="HY45" s="195"/>
      <c r="HZ45" s="195"/>
      <c r="IA45" s="195"/>
      <c r="IB45" s="195"/>
      <c r="IC45" s="195"/>
      <c r="ID45" s="195"/>
      <c r="IE45" s="195"/>
      <c r="IF45" s="195"/>
      <c r="IG45" s="195"/>
      <c r="IH45" s="195"/>
      <c r="II45" s="195"/>
      <c r="IJ45" s="195"/>
      <c r="IK45" s="195"/>
      <c r="IL45" s="195"/>
      <c r="IM45" s="195"/>
      <c r="IN45" s="195"/>
      <c r="IO45" s="195"/>
      <c r="IP45" s="195"/>
      <c r="IQ45" s="195"/>
      <c r="IR45" s="195"/>
      <c r="IS45" s="195"/>
      <c r="IT45" s="195"/>
      <c r="IU45" s="195"/>
      <c r="IV45" s="195"/>
    </row>
    <row r="46" spans="1:256" customFormat="1" ht="21" customHeight="1">
      <c r="A46" s="203" t="s">
        <v>1505</v>
      </c>
      <c r="B46" s="207">
        <v>855</v>
      </c>
      <c r="C46" s="219"/>
      <c r="D46" s="218"/>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A46" s="195"/>
      <c r="BB46" s="195"/>
      <c r="BC46" s="195"/>
      <c r="BD46" s="195"/>
      <c r="BE46" s="195"/>
      <c r="BF46" s="195"/>
      <c r="BG46" s="195"/>
      <c r="BH46" s="195"/>
      <c r="BI46" s="195"/>
      <c r="BJ46" s="195"/>
      <c r="BK46" s="195"/>
      <c r="BL46" s="195"/>
      <c r="BM46" s="195"/>
      <c r="BN46" s="195"/>
      <c r="BO46" s="195"/>
      <c r="BP46" s="195"/>
      <c r="BQ46" s="195"/>
      <c r="BR46" s="195"/>
      <c r="BS46" s="195"/>
      <c r="BT46" s="195"/>
      <c r="BU46" s="195"/>
      <c r="BV46" s="195"/>
      <c r="BW46" s="195"/>
      <c r="BX46" s="195"/>
      <c r="BY46" s="195"/>
      <c r="BZ46" s="195"/>
      <c r="CA46" s="195"/>
      <c r="CB46" s="195"/>
      <c r="CC46" s="195"/>
      <c r="CD46" s="195"/>
      <c r="CE46" s="195"/>
      <c r="CF46" s="195"/>
      <c r="CG46" s="195"/>
      <c r="CH46" s="195"/>
      <c r="CI46" s="195"/>
      <c r="CJ46" s="195"/>
      <c r="CK46" s="195"/>
      <c r="CL46" s="195"/>
      <c r="CM46" s="195"/>
      <c r="CN46" s="195"/>
      <c r="CO46" s="195"/>
      <c r="CP46" s="195"/>
      <c r="CQ46" s="195"/>
      <c r="CR46" s="195"/>
      <c r="CS46" s="195"/>
      <c r="CT46" s="195"/>
      <c r="CU46" s="195"/>
      <c r="CV46" s="195"/>
      <c r="CW46" s="195"/>
      <c r="CX46" s="195"/>
      <c r="CY46" s="195"/>
      <c r="CZ46" s="195"/>
      <c r="DA46" s="195"/>
      <c r="DB46" s="195"/>
      <c r="DC46" s="195"/>
      <c r="DD46" s="195"/>
      <c r="DE46" s="195"/>
      <c r="DF46" s="195"/>
      <c r="DG46" s="195"/>
      <c r="DH46" s="195"/>
      <c r="DI46" s="195"/>
      <c r="DJ46" s="195"/>
      <c r="DK46" s="195"/>
      <c r="DL46" s="195"/>
      <c r="DM46" s="195"/>
      <c r="DN46" s="195"/>
      <c r="DO46" s="195"/>
      <c r="DP46" s="195"/>
      <c r="DQ46" s="195"/>
      <c r="DR46" s="195"/>
      <c r="DS46" s="195"/>
      <c r="DT46" s="195"/>
      <c r="DU46" s="195"/>
      <c r="DV46" s="195"/>
      <c r="DW46" s="195"/>
      <c r="DX46" s="195"/>
      <c r="DY46" s="195"/>
      <c r="DZ46" s="195"/>
      <c r="EA46" s="195"/>
      <c r="EB46" s="195"/>
      <c r="EC46" s="195"/>
      <c r="ED46" s="195"/>
      <c r="EE46" s="195"/>
      <c r="EF46" s="195"/>
      <c r="EG46" s="195"/>
      <c r="EH46" s="195"/>
      <c r="EI46" s="195"/>
      <c r="EJ46" s="195"/>
      <c r="EK46" s="195"/>
      <c r="EL46" s="195"/>
      <c r="EM46" s="195"/>
      <c r="EN46" s="195"/>
      <c r="EO46" s="195"/>
      <c r="EP46" s="195"/>
      <c r="EQ46" s="195"/>
      <c r="ER46" s="195"/>
      <c r="ES46" s="195"/>
      <c r="ET46" s="195"/>
      <c r="EU46" s="195"/>
      <c r="EV46" s="195"/>
      <c r="EW46" s="195"/>
      <c r="EX46" s="195"/>
      <c r="EY46" s="195"/>
      <c r="EZ46" s="195"/>
      <c r="FA46" s="195"/>
      <c r="FB46" s="195"/>
      <c r="FC46" s="195"/>
      <c r="FD46" s="195"/>
      <c r="FE46" s="195"/>
      <c r="FF46" s="195"/>
      <c r="FG46" s="195"/>
      <c r="FH46" s="195"/>
      <c r="FI46" s="195"/>
      <c r="FJ46" s="195"/>
      <c r="FK46" s="195"/>
      <c r="FL46" s="195"/>
      <c r="FM46" s="195"/>
      <c r="FN46" s="195"/>
      <c r="FO46" s="195"/>
      <c r="FP46" s="195"/>
      <c r="FQ46" s="195"/>
      <c r="FR46" s="195"/>
      <c r="FS46" s="195"/>
      <c r="FT46" s="195"/>
      <c r="FU46" s="195"/>
      <c r="FV46" s="195"/>
      <c r="FW46" s="195"/>
      <c r="FX46" s="195"/>
      <c r="FY46" s="195"/>
      <c r="FZ46" s="195"/>
      <c r="GA46" s="195"/>
      <c r="GB46" s="195"/>
      <c r="GC46" s="195"/>
      <c r="GD46" s="195"/>
      <c r="GE46" s="195"/>
      <c r="GF46" s="195"/>
      <c r="GG46" s="195"/>
      <c r="GH46" s="195"/>
      <c r="GI46" s="195"/>
      <c r="GJ46" s="195"/>
      <c r="GK46" s="195"/>
      <c r="GL46" s="195"/>
      <c r="GM46" s="195"/>
      <c r="GN46" s="195"/>
      <c r="GO46" s="195"/>
      <c r="GP46" s="195"/>
      <c r="GQ46" s="195"/>
      <c r="GR46" s="195"/>
      <c r="GS46" s="195"/>
      <c r="GT46" s="195"/>
      <c r="GU46" s="195"/>
      <c r="GV46" s="195"/>
      <c r="GW46" s="195"/>
      <c r="GX46" s="195"/>
      <c r="GY46" s="195"/>
      <c r="GZ46" s="195"/>
      <c r="HA46" s="195"/>
      <c r="HB46" s="195"/>
      <c r="HC46" s="195"/>
      <c r="HD46" s="195"/>
      <c r="HE46" s="195"/>
      <c r="HF46" s="195"/>
      <c r="HG46" s="195"/>
      <c r="HH46" s="195"/>
      <c r="HI46" s="195"/>
      <c r="HJ46" s="195"/>
      <c r="HK46" s="195"/>
      <c r="HL46" s="195"/>
      <c r="HM46" s="195"/>
      <c r="HN46" s="195"/>
      <c r="HO46" s="195"/>
      <c r="HP46" s="195"/>
      <c r="HQ46" s="195"/>
      <c r="HR46" s="195"/>
      <c r="HS46" s="195"/>
      <c r="HT46" s="195"/>
      <c r="HU46" s="195"/>
      <c r="HV46" s="195"/>
      <c r="HW46" s="195"/>
      <c r="HX46" s="195"/>
      <c r="HY46" s="195"/>
      <c r="HZ46" s="195"/>
      <c r="IA46" s="195"/>
      <c r="IB46" s="195"/>
      <c r="IC46" s="195"/>
      <c r="ID46" s="195"/>
      <c r="IE46" s="195"/>
      <c r="IF46" s="195"/>
      <c r="IG46" s="195"/>
      <c r="IH46" s="195"/>
      <c r="II46" s="195"/>
      <c r="IJ46" s="195"/>
      <c r="IK46" s="195"/>
      <c r="IL46" s="195"/>
      <c r="IM46" s="195"/>
      <c r="IN46" s="195"/>
      <c r="IO46" s="195"/>
      <c r="IP46" s="195"/>
      <c r="IQ46" s="195"/>
      <c r="IR46" s="195"/>
      <c r="IS46" s="195"/>
      <c r="IT46" s="195"/>
      <c r="IU46" s="195"/>
      <c r="IV46" s="195"/>
    </row>
    <row r="47" spans="1:256" customFormat="1" ht="21" customHeight="1">
      <c r="A47" s="203" t="s">
        <v>1506</v>
      </c>
      <c r="B47" s="207">
        <v>23</v>
      </c>
      <c r="C47" s="219"/>
      <c r="D47" s="218"/>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c r="BC47" s="195"/>
      <c r="BD47" s="195"/>
      <c r="BE47" s="195"/>
      <c r="BF47" s="195"/>
      <c r="BG47" s="195"/>
      <c r="BH47" s="195"/>
      <c r="BI47" s="195"/>
      <c r="BJ47" s="195"/>
      <c r="BK47" s="195"/>
      <c r="BL47" s="195"/>
      <c r="BM47" s="195"/>
      <c r="BN47" s="195"/>
      <c r="BO47" s="195"/>
      <c r="BP47" s="195"/>
      <c r="BQ47" s="195"/>
      <c r="BR47" s="195"/>
      <c r="BS47" s="195"/>
      <c r="BT47" s="195"/>
      <c r="BU47" s="195"/>
      <c r="BV47" s="195"/>
      <c r="BW47" s="195"/>
      <c r="BX47" s="195"/>
      <c r="BY47" s="195"/>
      <c r="BZ47" s="195"/>
      <c r="CA47" s="195"/>
      <c r="CB47" s="195"/>
      <c r="CC47" s="195"/>
      <c r="CD47" s="195"/>
      <c r="CE47" s="195"/>
      <c r="CF47" s="195"/>
      <c r="CG47" s="195"/>
      <c r="CH47" s="195"/>
      <c r="CI47" s="195"/>
      <c r="CJ47" s="195"/>
      <c r="CK47" s="195"/>
      <c r="CL47" s="195"/>
      <c r="CM47" s="195"/>
      <c r="CN47" s="195"/>
      <c r="CO47" s="195"/>
      <c r="CP47" s="195"/>
      <c r="CQ47" s="195"/>
      <c r="CR47" s="195"/>
      <c r="CS47" s="195"/>
      <c r="CT47" s="195"/>
      <c r="CU47" s="195"/>
      <c r="CV47" s="195"/>
      <c r="CW47" s="195"/>
      <c r="CX47" s="195"/>
      <c r="CY47" s="195"/>
      <c r="CZ47" s="195"/>
      <c r="DA47" s="195"/>
      <c r="DB47" s="195"/>
      <c r="DC47" s="195"/>
      <c r="DD47" s="195"/>
      <c r="DE47" s="195"/>
      <c r="DF47" s="195"/>
      <c r="DG47" s="195"/>
      <c r="DH47" s="195"/>
      <c r="DI47" s="195"/>
      <c r="DJ47" s="195"/>
      <c r="DK47" s="195"/>
      <c r="DL47" s="195"/>
      <c r="DM47" s="195"/>
      <c r="DN47" s="195"/>
      <c r="DO47" s="195"/>
      <c r="DP47" s="195"/>
      <c r="DQ47" s="195"/>
      <c r="DR47" s="195"/>
      <c r="DS47" s="195"/>
      <c r="DT47" s="195"/>
      <c r="DU47" s="195"/>
      <c r="DV47" s="195"/>
      <c r="DW47" s="195"/>
      <c r="DX47" s="195"/>
      <c r="DY47" s="195"/>
      <c r="DZ47" s="195"/>
      <c r="EA47" s="195"/>
      <c r="EB47" s="195"/>
      <c r="EC47" s="195"/>
      <c r="ED47" s="195"/>
      <c r="EE47" s="195"/>
      <c r="EF47" s="195"/>
      <c r="EG47" s="195"/>
      <c r="EH47" s="195"/>
      <c r="EI47" s="195"/>
      <c r="EJ47" s="195"/>
      <c r="EK47" s="195"/>
      <c r="EL47" s="195"/>
      <c r="EM47" s="195"/>
      <c r="EN47" s="195"/>
      <c r="EO47" s="195"/>
      <c r="EP47" s="195"/>
      <c r="EQ47" s="195"/>
      <c r="ER47" s="195"/>
      <c r="ES47" s="195"/>
      <c r="ET47" s="195"/>
      <c r="EU47" s="195"/>
      <c r="EV47" s="195"/>
      <c r="EW47" s="195"/>
      <c r="EX47" s="195"/>
      <c r="EY47" s="195"/>
      <c r="EZ47" s="195"/>
      <c r="FA47" s="195"/>
      <c r="FB47" s="195"/>
      <c r="FC47" s="195"/>
      <c r="FD47" s="195"/>
      <c r="FE47" s="195"/>
      <c r="FF47" s="195"/>
      <c r="FG47" s="195"/>
      <c r="FH47" s="195"/>
      <c r="FI47" s="195"/>
      <c r="FJ47" s="195"/>
      <c r="FK47" s="195"/>
      <c r="FL47" s="195"/>
      <c r="FM47" s="195"/>
      <c r="FN47" s="195"/>
      <c r="FO47" s="195"/>
      <c r="FP47" s="195"/>
      <c r="FQ47" s="195"/>
      <c r="FR47" s="195"/>
      <c r="FS47" s="195"/>
      <c r="FT47" s="195"/>
      <c r="FU47" s="195"/>
      <c r="FV47" s="195"/>
      <c r="FW47" s="195"/>
      <c r="FX47" s="195"/>
      <c r="FY47" s="195"/>
      <c r="FZ47" s="195"/>
      <c r="GA47" s="195"/>
      <c r="GB47" s="195"/>
      <c r="GC47" s="195"/>
      <c r="GD47" s="195"/>
      <c r="GE47" s="195"/>
      <c r="GF47" s="195"/>
      <c r="GG47" s="195"/>
      <c r="GH47" s="195"/>
      <c r="GI47" s="195"/>
      <c r="GJ47" s="195"/>
      <c r="GK47" s="195"/>
      <c r="GL47" s="195"/>
      <c r="GM47" s="195"/>
      <c r="GN47" s="195"/>
      <c r="GO47" s="195"/>
      <c r="GP47" s="195"/>
      <c r="GQ47" s="195"/>
      <c r="GR47" s="195"/>
      <c r="GS47" s="195"/>
      <c r="GT47" s="195"/>
      <c r="GU47" s="195"/>
      <c r="GV47" s="195"/>
      <c r="GW47" s="195"/>
      <c r="GX47" s="195"/>
      <c r="GY47" s="195"/>
      <c r="GZ47" s="195"/>
      <c r="HA47" s="195"/>
      <c r="HB47" s="195"/>
      <c r="HC47" s="195"/>
      <c r="HD47" s="195"/>
      <c r="HE47" s="195"/>
      <c r="HF47" s="195"/>
      <c r="HG47" s="195"/>
      <c r="HH47" s="195"/>
      <c r="HI47" s="195"/>
      <c r="HJ47" s="195"/>
      <c r="HK47" s="195"/>
      <c r="HL47" s="195"/>
      <c r="HM47" s="195"/>
      <c r="HN47" s="195"/>
      <c r="HO47" s="195"/>
      <c r="HP47" s="195"/>
      <c r="HQ47" s="195"/>
      <c r="HR47" s="195"/>
      <c r="HS47" s="195"/>
      <c r="HT47" s="195"/>
      <c r="HU47" s="195"/>
      <c r="HV47" s="195"/>
      <c r="HW47" s="195"/>
      <c r="HX47" s="195"/>
      <c r="HY47" s="195"/>
      <c r="HZ47" s="195"/>
      <c r="IA47" s="195"/>
      <c r="IB47" s="195"/>
      <c r="IC47" s="195"/>
      <c r="ID47" s="195"/>
      <c r="IE47" s="195"/>
      <c r="IF47" s="195"/>
      <c r="IG47" s="195"/>
      <c r="IH47" s="195"/>
      <c r="II47" s="195"/>
      <c r="IJ47" s="195"/>
      <c r="IK47" s="195"/>
      <c r="IL47" s="195"/>
      <c r="IM47" s="195"/>
      <c r="IN47" s="195"/>
      <c r="IO47" s="195"/>
      <c r="IP47" s="195"/>
      <c r="IQ47" s="195"/>
      <c r="IR47" s="195"/>
      <c r="IS47" s="195"/>
      <c r="IT47" s="195"/>
      <c r="IU47" s="195"/>
      <c r="IV47" s="195"/>
    </row>
    <row r="48" spans="1:256" customFormat="1" ht="21" customHeight="1">
      <c r="A48" s="36" t="s">
        <v>1462</v>
      </c>
      <c r="B48" s="207"/>
      <c r="C48" s="209">
        <v>9650</v>
      </c>
      <c r="D48" s="206"/>
      <c r="E48" s="195"/>
      <c r="F48" s="195"/>
      <c r="G48" s="195"/>
      <c r="H48" s="195"/>
      <c r="I48" s="195"/>
      <c r="J48" s="195"/>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c r="BC48" s="195"/>
      <c r="BD48" s="195"/>
      <c r="BE48" s="195"/>
      <c r="BF48" s="195"/>
      <c r="BG48" s="195"/>
      <c r="BH48" s="195"/>
      <c r="BI48" s="195"/>
      <c r="BJ48" s="195"/>
      <c r="BK48" s="195"/>
      <c r="BL48" s="195"/>
      <c r="BM48" s="195"/>
      <c r="BN48" s="195"/>
      <c r="BO48" s="195"/>
      <c r="BP48" s="195"/>
      <c r="BQ48" s="195"/>
      <c r="BR48" s="195"/>
      <c r="BS48" s="195"/>
      <c r="BT48" s="195"/>
      <c r="BU48" s="195"/>
      <c r="BV48" s="195"/>
      <c r="BW48" s="195"/>
      <c r="BX48" s="195"/>
      <c r="BY48" s="195"/>
      <c r="BZ48" s="195"/>
      <c r="CA48" s="195"/>
      <c r="CB48" s="195"/>
      <c r="CC48" s="195"/>
      <c r="CD48" s="195"/>
      <c r="CE48" s="195"/>
      <c r="CF48" s="195"/>
      <c r="CG48" s="195"/>
      <c r="CH48" s="195"/>
      <c r="CI48" s="195"/>
      <c r="CJ48" s="195"/>
      <c r="CK48" s="195"/>
      <c r="CL48" s="195"/>
      <c r="CM48" s="195"/>
      <c r="CN48" s="195"/>
      <c r="CO48" s="195"/>
      <c r="CP48" s="195"/>
      <c r="CQ48" s="195"/>
      <c r="CR48" s="195"/>
      <c r="CS48" s="195"/>
      <c r="CT48" s="195"/>
      <c r="CU48" s="195"/>
      <c r="CV48" s="195"/>
      <c r="CW48" s="195"/>
      <c r="CX48" s="195"/>
      <c r="CY48" s="195"/>
      <c r="CZ48" s="195"/>
      <c r="DA48" s="195"/>
      <c r="DB48" s="195"/>
      <c r="DC48" s="195"/>
      <c r="DD48" s="195"/>
      <c r="DE48" s="195"/>
      <c r="DF48" s="195"/>
      <c r="DG48" s="195"/>
      <c r="DH48" s="195"/>
      <c r="DI48" s="195"/>
      <c r="DJ48" s="195"/>
      <c r="DK48" s="195"/>
      <c r="DL48" s="195"/>
      <c r="DM48" s="195"/>
      <c r="DN48" s="195"/>
      <c r="DO48" s="195"/>
      <c r="DP48" s="195"/>
      <c r="DQ48" s="195"/>
      <c r="DR48" s="195"/>
      <c r="DS48" s="195"/>
      <c r="DT48" s="195"/>
      <c r="DU48" s="195"/>
      <c r="DV48" s="195"/>
      <c r="DW48" s="195"/>
      <c r="DX48" s="195"/>
      <c r="DY48" s="195"/>
      <c r="DZ48" s="195"/>
      <c r="EA48" s="195"/>
      <c r="EB48" s="195"/>
      <c r="EC48" s="195"/>
      <c r="ED48" s="195"/>
      <c r="EE48" s="195"/>
      <c r="EF48" s="195"/>
      <c r="EG48" s="195"/>
      <c r="EH48" s="195"/>
      <c r="EI48" s="195"/>
      <c r="EJ48" s="195"/>
      <c r="EK48" s="195"/>
      <c r="EL48" s="195"/>
      <c r="EM48" s="195"/>
      <c r="EN48" s="195"/>
      <c r="EO48" s="195"/>
      <c r="EP48" s="195"/>
      <c r="EQ48" s="195"/>
      <c r="ER48" s="195"/>
      <c r="ES48" s="195"/>
      <c r="ET48" s="195"/>
      <c r="EU48" s="195"/>
      <c r="EV48" s="195"/>
      <c r="EW48" s="195"/>
      <c r="EX48" s="195"/>
      <c r="EY48" s="195"/>
      <c r="EZ48" s="195"/>
      <c r="FA48" s="195"/>
      <c r="FB48" s="195"/>
      <c r="FC48" s="195"/>
      <c r="FD48" s="195"/>
      <c r="FE48" s="195"/>
      <c r="FF48" s="195"/>
      <c r="FG48" s="195"/>
      <c r="FH48" s="195"/>
      <c r="FI48" s="195"/>
      <c r="FJ48" s="195"/>
      <c r="FK48" s="195"/>
      <c r="FL48" s="195"/>
      <c r="FM48" s="195"/>
      <c r="FN48" s="195"/>
      <c r="FO48" s="195"/>
      <c r="FP48" s="195"/>
      <c r="FQ48" s="195"/>
      <c r="FR48" s="195"/>
      <c r="FS48" s="195"/>
      <c r="FT48" s="195"/>
      <c r="FU48" s="195"/>
      <c r="FV48" s="195"/>
      <c r="FW48" s="195"/>
      <c r="FX48" s="195"/>
      <c r="FY48" s="195"/>
      <c r="FZ48" s="195"/>
      <c r="GA48" s="195"/>
      <c r="GB48" s="195"/>
      <c r="GC48" s="195"/>
      <c r="GD48" s="195"/>
      <c r="GE48" s="195"/>
      <c r="GF48" s="195"/>
      <c r="GG48" s="195"/>
      <c r="GH48" s="195"/>
      <c r="GI48" s="195"/>
      <c r="GJ48" s="195"/>
      <c r="GK48" s="195"/>
      <c r="GL48" s="195"/>
      <c r="GM48" s="195"/>
      <c r="GN48" s="195"/>
      <c r="GO48" s="195"/>
      <c r="GP48" s="195"/>
      <c r="GQ48" s="195"/>
      <c r="GR48" s="195"/>
      <c r="GS48" s="195"/>
      <c r="GT48" s="195"/>
      <c r="GU48" s="195"/>
      <c r="GV48" s="195"/>
      <c r="GW48" s="195"/>
      <c r="GX48" s="195"/>
      <c r="GY48" s="195"/>
      <c r="GZ48" s="195"/>
      <c r="HA48" s="195"/>
      <c r="HB48" s="195"/>
      <c r="HC48" s="195"/>
      <c r="HD48" s="195"/>
      <c r="HE48" s="195"/>
      <c r="HF48" s="195"/>
      <c r="HG48" s="195"/>
      <c r="HH48" s="195"/>
      <c r="HI48" s="195"/>
      <c r="HJ48" s="195"/>
      <c r="HK48" s="195"/>
      <c r="HL48" s="195"/>
      <c r="HM48" s="195"/>
      <c r="HN48" s="195"/>
      <c r="HO48" s="195"/>
      <c r="HP48" s="195"/>
      <c r="HQ48" s="195"/>
      <c r="HR48" s="195"/>
      <c r="HS48" s="195"/>
      <c r="HT48" s="195"/>
      <c r="HU48" s="195"/>
      <c r="HV48" s="195"/>
      <c r="HW48" s="195"/>
      <c r="HX48" s="195"/>
      <c r="HY48" s="195"/>
      <c r="HZ48" s="195"/>
      <c r="IA48" s="195"/>
      <c r="IB48" s="195"/>
      <c r="IC48" s="195"/>
      <c r="ID48" s="195"/>
      <c r="IE48" s="195"/>
      <c r="IF48" s="195"/>
      <c r="IG48" s="195"/>
      <c r="IH48" s="195"/>
      <c r="II48" s="195"/>
      <c r="IJ48" s="195"/>
      <c r="IK48" s="195"/>
      <c r="IL48" s="195"/>
      <c r="IM48" s="195"/>
      <c r="IN48" s="195"/>
      <c r="IO48" s="195"/>
      <c r="IP48" s="195"/>
      <c r="IQ48" s="195"/>
      <c r="IR48" s="195"/>
      <c r="IS48" s="195"/>
      <c r="IT48" s="195"/>
      <c r="IU48" s="195"/>
      <c r="IV48" s="195"/>
    </row>
    <row r="49" spans="1:256" customFormat="1" ht="21" customHeight="1">
      <c r="A49" s="217" t="s">
        <v>1507</v>
      </c>
      <c r="B49" s="220">
        <f>+B50</f>
        <v>15223</v>
      </c>
      <c r="C49" s="212">
        <f>+C50</f>
        <v>1594</v>
      </c>
      <c r="D49" s="206"/>
      <c r="E49" s="195"/>
      <c r="F49" s="195"/>
      <c r="G49" s="195"/>
      <c r="H49" s="195"/>
      <c r="I49" s="195"/>
      <c r="J49" s="195"/>
      <c r="K49" s="195"/>
      <c r="L49" s="195"/>
      <c r="M49" s="195"/>
      <c r="N49" s="195"/>
      <c r="O49" s="195"/>
      <c r="P49" s="195"/>
      <c r="Q49" s="195"/>
      <c r="R49" s="195"/>
      <c r="S49" s="195"/>
      <c r="T49" s="195"/>
      <c r="U49" s="195"/>
      <c r="V49" s="195"/>
      <c r="W49" s="195"/>
      <c r="X49" s="195"/>
      <c r="Y49" s="195"/>
      <c r="Z49" s="195"/>
      <c r="AA49" s="195"/>
      <c r="AB49" s="195"/>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c r="BC49" s="195"/>
      <c r="BD49" s="195"/>
      <c r="BE49" s="195"/>
      <c r="BF49" s="195"/>
      <c r="BG49" s="195"/>
      <c r="BH49" s="195"/>
      <c r="BI49" s="195"/>
      <c r="BJ49" s="195"/>
      <c r="BK49" s="195"/>
      <c r="BL49" s="195"/>
      <c r="BM49" s="195"/>
      <c r="BN49" s="195"/>
      <c r="BO49" s="195"/>
      <c r="BP49" s="195"/>
      <c r="BQ49" s="195"/>
      <c r="BR49" s="195"/>
      <c r="BS49" s="195"/>
      <c r="BT49" s="195"/>
      <c r="BU49" s="195"/>
      <c r="BV49" s="195"/>
      <c r="BW49" s="195"/>
      <c r="BX49" s="195"/>
      <c r="BY49" s="195"/>
      <c r="BZ49" s="195"/>
      <c r="CA49" s="195"/>
      <c r="CB49" s="195"/>
      <c r="CC49" s="195"/>
      <c r="CD49" s="195"/>
      <c r="CE49" s="195"/>
      <c r="CF49" s="195"/>
      <c r="CG49" s="195"/>
      <c r="CH49" s="195"/>
      <c r="CI49" s="195"/>
      <c r="CJ49" s="195"/>
      <c r="CK49" s="195"/>
      <c r="CL49" s="195"/>
      <c r="CM49" s="195"/>
      <c r="CN49" s="195"/>
      <c r="CO49" s="195"/>
      <c r="CP49" s="195"/>
      <c r="CQ49" s="195"/>
      <c r="CR49" s="195"/>
      <c r="CS49" s="195"/>
      <c r="CT49" s="195"/>
      <c r="CU49" s="195"/>
      <c r="CV49" s="195"/>
      <c r="CW49" s="195"/>
      <c r="CX49" s="195"/>
      <c r="CY49" s="195"/>
      <c r="CZ49" s="195"/>
      <c r="DA49" s="195"/>
      <c r="DB49" s="195"/>
      <c r="DC49" s="195"/>
      <c r="DD49" s="195"/>
      <c r="DE49" s="195"/>
      <c r="DF49" s="195"/>
      <c r="DG49" s="195"/>
      <c r="DH49" s="195"/>
      <c r="DI49" s="195"/>
      <c r="DJ49" s="195"/>
      <c r="DK49" s="195"/>
      <c r="DL49" s="195"/>
      <c r="DM49" s="195"/>
      <c r="DN49" s="195"/>
      <c r="DO49" s="195"/>
      <c r="DP49" s="195"/>
      <c r="DQ49" s="195"/>
      <c r="DR49" s="195"/>
      <c r="DS49" s="195"/>
      <c r="DT49" s="195"/>
      <c r="DU49" s="195"/>
      <c r="DV49" s="195"/>
      <c r="DW49" s="195"/>
      <c r="DX49" s="195"/>
      <c r="DY49" s="195"/>
      <c r="DZ49" s="195"/>
      <c r="EA49" s="195"/>
      <c r="EB49" s="195"/>
      <c r="EC49" s="195"/>
      <c r="ED49" s="195"/>
      <c r="EE49" s="195"/>
      <c r="EF49" s="195"/>
      <c r="EG49" s="195"/>
      <c r="EH49" s="195"/>
      <c r="EI49" s="195"/>
      <c r="EJ49" s="195"/>
      <c r="EK49" s="195"/>
      <c r="EL49" s="195"/>
      <c r="EM49" s="195"/>
      <c r="EN49" s="195"/>
      <c r="EO49" s="195"/>
      <c r="EP49" s="195"/>
      <c r="EQ49" s="195"/>
      <c r="ER49" s="195"/>
      <c r="ES49" s="195"/>
      <c r="ET49" s="195"/>
      <c r="EU49" s="195"/>
      <c r="EV49" s="195"/>
      <c r="EW49" s="195"/>
      <c r="EX49" s="195"/>
      <c r="EY49" s="195"/>
      <c r="EZ49" s="195"/>
      <c r="FA49" s="195"/>
      <c r="FB49" s="195"/>
      <c r="FC49" s="195"/>
      <c r="FD49" s="195"/>
      <c r="FE49" s="195"/>
      <c r="FF49" s="195"/>
      <c r="FG49" s="195"/>
      <c r="FH49" s="195"/>
      <c r="FI49" s="195"/>
      <c r="FJ49" s="195"/>
      <c r="FK49" s="195"/>
      <c r="FL49" s="195"/>
      <c r="FM49" s="195"/>
      <c r="FN49" s="195"/>
      <c r="FO49" s="195"/>
      <c r="FP49" s="195"/>
      <c r="FQ49" s="195"/>
      <c r="FR49" s="195"/>
      <c r="FS49" s="195"/>
      <c r="FT49" s="195"/>
      <c r="FU49" s="195"/>
      <c r="FV49" s="195"/>
      <c r="FW49" s="195"/>
      <c r="FX49" s="195"/>
      <c r="FY49" s="195"/>
      <c r="FZ49" s="195"/>
      <c r="GA49" s="195"/>
      <c r="GB49" s="195"/>
      <c r="GC49" s="195"/>
      <c r="GD49" s="195"/>
      <c r="GE49" s="195"/>
      <c r="GF49" s="195"/>
      <c r="GG49" s="195"/>
      <c r="GH49" s="195"/>
      <c r="GI49" s="195"/>
      <c r="GJ49" s="195"/>
      <c r="GK49" s="195"/>
      <c r="GL49" s="195"/>
      <c r="GM49" s="195"/>
      <c r="GN49" s="195"/>
      <c r="GO49" s="195"/>
      <c r="GP49" s="195"/>
      <c r="GQ49" s="195"/>
      <c r="GR49" s="195"/>
      <c r="GS49" s="195"/>
      <c r="GT49" s="195"/>
      <c r="GU49" s="195"/>
      <c r="GV49" s="195"/>
      <c r="GW49" s="195"/>
      <c r="GX49" s="195"/>
      <c r="GY49" s="195"/>
      <c r="GZ49" s="195"/>
      <c r="HA49" s="195"/>
      <c r="HB49" s="195"/>
      <c r="HC49" s="195"/>
      <c r="HD49" s="195"/>
      <c r="HE49" s="195"/>
      <c r="HF49" s="195"/>
      <c r="HG49" s="195"/>
      <c r="HH49" s="195"/>
      <c r="HI49" s="195"/>
      <c r="HJ49" s="195"/>
      <c r="HK49" s="195"/>
      <c r="HL49" s="195"/>
      <c r="HM49" s="195"/>
      <c r="HN49" s="195"/>
      <c r="HO49" s="195"/>
      <c r="HP49" s="195"/>
      <c r="HQ49" s="195"/>
      <c r="HR49" s="195"/>
      <c r="HS49" s="195"/>
      <c r="HT49" s="195"/>
      <c r="HU49" s="195"/>
      <c r="HV49" s="195"/>
      <c r="HW49" s="195"/>
      <c r="HX49" s="195"/>
      <c r="HY49" s="195"/>
      <c r="HZ49" s="195"/>
      <c r="IA49" s="195"/>
      <c r="IB49" s="195"/>
      <c r="IC49" s="195"/>
      <c r="ID49" s="195"/>
      <c r="IE49" s="195"/>
      <c r="IF49" s="195"/>
      <c r="IG49" s="195"/>
      <c r="IH49" s="195"/>
      <c r="II49" s="195"/>
      <c r="IJ49" s="195"/>
      <c r="IK49" s="195"/>
      <c r="IL49" s="195"/>
      <c r="IM49" s="195"/>
      <c r="IN49" s="195"/>
      <c r="IO49" s="195"/>
      <c r="IP49" s="195"/>
      <c r="IQ49" s="195"/>
      <c r="IR49" s="195"/>
      <c r="IS49" s="195"/>
      <c r="IT49" s="195"/>
      <c r="IU49" s="195"/>
      <c r="IV49" s="195"/>
    </row>
    <row r="50" spans="1:256" customFormat="1" ht="21" customHeight="1">
      <c r="A50" s="203" t="s">
        <v>1508</v>
      </c>
      <c r="B50" s="220">
        <f>+B51</f>
        <v>15223</v>
      </c>
      <c r="C50" s="212">
        <f>+C51</f>
        <v>1594</v>
      </c>
      <c r="D50" s="206"/>
      <c r="E50" s="195"/>
      <c r="F50" s="195"/>
      <c r="G50" s="195"/>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5"/>
      <c r="AF50" s="195"/>
      <c r="AG50" s="195"/>
      <c r="AH50" s="195"/>
      <c r="AI50" s="195"/>
      <c r="AJ50" s="195"/>
      <c r="AK50" s="195"/>
      <c r="AL50" s="195"/>
      <c r="AM50" s="195"/>
      <c r="AN50" s="195"/>
      <c r="AO50" s="195"/>
      <c r="AP50" s="195"/>
      <c r="AQ50" s="195"/>
      <c r="AR50" s="195"/>
      <c r="AS50" s="195"/>
      <c r="AT50" s="195"/>
      <c r="AU50" s="195"/>
      <c r="AV50" s="195"/>
      <c r="AW50" s="195"/>
      <c r="AX50" s="195"/>
      <c r="AY50" s="195"/>
      <c r="AZ50" s="195"/>
      <c r="BA50" s="195"/>
      <c r="BB50" s="195"/>
      <c r="BC50" s="195"/>
      <c r="BD50" s="195"/>
      <c r="BE50" s="195"/>
      <c r="BF50" s="195"/>
      <c r="BG50" s="195"/>
      <c r="BH50" s="195"/>
      <c r="BI50" s="195"/>
      <c r="BJ50" s="195"/>
      <c r="BK50" s="195"/>
      <c r="BL50" s="195"/>
      <c r="BM50" s="195"/>
      <c r="BN50" s="195"/>
      <c r="BO50" s="195"/>
      <c r="BP50" s="195"/>
      <c r="BQ50" s="195"/>
      <c r="BR50" s="195"/>
      <c r="BS50" s="195"/>
      <c r="BT50" s="195"/>
      <c r="BU50" s="195"/>
      <c r="BV50" s="195"/>
      <c r="BW50" s="195"/>
      <c r="BX50" s="195"/>
      <c r="BY50" s="195"/>
      <c r="BZ50" s="195"/>
      <c r="CA50" s="195"/>
      <c r="CB50" s="195"/>
      <c r="CC50" s="195"/>
      <c r="CD50" s="195"/>
      <c r="CE50" s="195"/>
      <c r="CF50" s="195"/>
      <c r="CG50" s="195"/>
      <c r="CH50" s="195"/>
      <c r="CI50" s="195"/>
      <c r="CJ50" s="195"/>
      <c r="CK50" s="195"/>
      <c r="CL50" s="195"/>
      <c r="CM50" s="195"/>
      <c r="CN50" s="195"/>
      <c r="CO50" s="195"/>
      <c r="CP50" s="195"/>
      <c r="CQ50" s="195"/>
      <c r="CR50" s="195"/>
      <c r="CS50" s="195"/>
      <c r="CT50" s="195"/>
      <c r="CU50" s="195"/>
      <c r="CV50" s="195"/>
      <c r="CW50" s="195"/>
      <c r="CX50" s="195"/>
      <c r="CY50" s="195"/>
      <c r="CZ50" s="195"/>
      <c r="DA50" s="195"/>
      <c r="DB50" s="195"/>
      <c r="DC50" s="195"/>
      <c r="DD50" s="195"/>
      <c r="DE50" s="195"/>
      <c r="DF50" s="195"/>
      <c r="DG50" s="195"/>
      <c r="DH50" s="195"/>
      <c r="DI50" s="195"/>
      <c r="DJ50" s="195"/>
      <c r="DK50" s="195"/>
      <c r="DL50" s="195"/>
      <c r="DM50" s="195"/>
      <c r="DN50" s="195"/>
      <c r="DO50" s="195"/>
      <c r="DP50" s="195"/>
      <c r="DQ50" s="195"/>
      <c r="DR50" s="195"/>
      <c r="DS50" s="195"/>
      <c r="DT50" s="195"/>
      <c r="DU50" s="195"/>
      <c r="DV50" s="195"/>
      <c r="DW50" s="195"/>
      <c r="DX50" s="195"/>
      <c r="DY50" s="195"/>
      <c r="DZ50" s="195"/>
      <c r="EA50" s="195"/>
      <c r="EB50" s="195"/>
      <c r="EC50" s="195"/>
      <c r="ED50" s="195"/>
      <c r="EE50" s="195"/>
      <c r="EF50" s="195"/>
      <c r="EG50" s="195"/>
      <c r="EH50" s="195"/>
      <c r="EI50" s="195"/>
      <c r="EJ50" s="195"/>
      <c r="EK50" s="195"/>
      <c r="EL50" s="195"/>
      <c r="EM50" s="195"/>
      <c r="EN50" s="195"/>
      <c r="EO50" s="195"/>
      <c r="EP50" s="195"/>
      <c r="EQ50" s="195"/>
      <c r="ER50" s="195"/>
      <c r="ES50" s="195"/>
      <c r="ET50" s="195"/>
      <c r="EU50" s="195"/>
      <c r="EV50" s="195"/>
      <c r="EW50" s="195"/>
      <c r="EX50" s="195"/>
      <c r="EY50" s="195"/>
      <c r="EZ50" s="195"/>
      <c r="FA50" s="195"/>
      <c r="FB50" s="195"/>
      <c r="FC50" s="195"/>
      <c r="FD50" s="195"/>
      <c r="FE50" s="195"/>
      <c r="FF50" s="195"/>
      <c r="FG50" s="195"/>
      <c r="FH50" s="195"/>
      <c r="FI50" s="195"/>
      <c r="FJ50" s="195"/>
      <c r="FK50" s="195"/>
      <c r="FL50" s="195"/>
      <c r="FM50" s="195"/>
      <c r="FN50" s="195"/>
      <c r="FO50" s="195"/>
      <c r="FP50" s="195"/>
      <c r="FQ50" s="195"/>
      <c r="FR50" s="195"/>
      <c r="FS50" s="195"/>
      <c r="FT50" s="195"/>
      <c r="FU50" s="195"/>
      <c r="FV50" s="195"/>
      <c r="FW50" s="195"/>
      <c r="FX50" s="195"/>
      <c r="FY50" s="195"/>
      <c r="FZ50" s="195"/>
      <c r="GA50" s="195"/>
      <c r="GB50" s="195"/>
      <c r="GC50" s="195"/>
      <c r="GD50" s="195"/>
      <c r="GE50" s="195"/>
      <c r="GF50" s="195"/>
      <c r="GG50" s="195"/>
      <c r="GH50" s="195"/>
      <c r="GI50" s="195"/>
      <c r="GJ50" s="195"/>
      <c r="GK50" s="195"/>
      <c r="GL50" s="195"/>
      <c r="GM50" s="195"/>
      <c r="GN50" s="195"/>
      <c r="GO50" s="195"/>
      <c r="GP50" s="195"/>
      <c r="GQ50" s="195"/>
      <c r="GR50" s="195"/>
      <c r="GS50" s="195"/>
      <c r="GT50" s="195"/>
      <c r="GU50" s="195"/>
      <c r="GV50" s="195"/>
      <c r="GW50" s="195"/>
      <c r="GX50" s="195"/>
      <c r="GY50" s="195"/>
      <c r="GZ50" s="195"/>
      <c r="HA50" s="195"/>
      <c r="HB50" s="195"/>
      <c r="HC50" s="195"/>
      <c r="HD50" s="195"/>
      <c r="HE50" s="195"/>
      <c r="HF50" s="195"/>
      <c r="HG50" s="195"/>
      <c r="HH50" s="195"/>
      <c r="HI50" s="195"/>
      <c r="HJ50" s="195"/>
      <c r="HK50" s="195"/>
      <c r="HL50" s="195"/>
      <c r="HM50" s="195"/>
      <c r="HN50" s="195"/>
      <c r="HO50" s="195"/>
      <c r="HP50" s="195"/>
      <c r="HQ50" s="195"/>
      <c r="HR50" s="195"/>
      <c r="HS50" s="195"/>
      <c r="HT50" s="195"/>
      <c r="HU50" s="195"/>
      <c r="HV50" s="195"/>
      <c r="HW50" s="195"/>
      <c r="HX50" s="195"/>
      <c r="HY50" s="195"/>
      <c r="HZ50" s="195"/>
      <c r="IA50" s="195"/>
      <c r="IB50" s="195"/>
      <c r="IC50" s="195"/>
      <c r="ID50" s="195"/>
      <c r="IE50" s="195"/>
      <c r="IF50" s="195"/>
      <c r="IG50" s="195"/>
      <c r="IH50" s="195"/>
      <c r="II50" s="195"/>
      <c r="IJ50" s="195"/>
      <c r="IK50" s="195"/>
      <c r="IL50" s="195"/>
      <c r="IM50" s="195"/>
      <c r="IN50" s="195"/>
      <c r="IO50" s="195"/>
      <c r="IP50" s="195"/>
      <c r="IQ50" s="195"/>
      <c r="IR50" s="195"/>
      <c r="IS50" s="195"/>
      <c r="IT50" s="195"/>
      <c r="IU50" s="195"/>
      <c r="IV50" s="195"/>
    </row>
    <row r="51" spans="1:256" customFormat="1" ht="21" customHeight="1">
      <c r="A51" s="203" t="s">
        <v>1509</v>
      </c>
      <c r="B51" s="220">
        <v>15223</v>
      </c>
      <c r="C51" s="212">
        <v>1594</v>
      </c>
      <c r="D51" s="206"/>
      <c r="E51" s="195"/>
      <c r="F51" s="195"/>
      <c r="G51" s="195"/>
      <c r="H51" s="195"/>
      <c r="I51" s="195"/>
      <c r="J51" s="195"/>
      <c r="K51" s="195"/>
      <c r="L51" s="195"/>
      <c r="M51" s="195"/>
      <c r="N51" s="195"/>
      <c r="O51" s="195"/>
      <c r="P51" s="195"/>
      <c r="Q51" s="195"/>
      <c r="R51" s="195"/>
      <c r="S51" s="195"/>
      <c r="T51" s="195"/>
      <c r="U51" s="195"/>
      <c r="V51" s="195"/>
      <c r="W51" s="195"/>
      <c r="X51" s="195"/>
      <c r="Y51" s="195"/>
      <c r="Z51" s="195"/>
      <c r="AA51" s="195"/>
      <c r="AB51" s="195"/>
      <c r="AC51" s="195"/>
      <c r="AD51" s="195"/>
      <c r="AE51" s="195"/>
      <c r="AF51" s="195"/>
      <c r="AG51" s="195"/>
      <c r="AH51" s="195"/>
      <c r="AI51" s="195"/>
      <c r="AJ51" s="195"/>
      <c r="AK51" s="195"/>
      <c r="AL51" s="195"/>
      <c r="AM51" s="195"/>
      <c r="AN51" s="195"/>
      <c r="AO51" s="195"/>
      <c r="AP51" s="195"/>
      <c r="AQ51" s="195"/>
      <c r="AR51" s="195"/>
      <c r="AS51" s="195"/>
      <c r="AT51" s="195"/>
      <c r="AU51" s="195"/>
      <c r="AV51" s="195"/>
      <c r="AW51" s="195"/>
      <c r="AX51" s="195"/>
      <c r="AY51" s="195"/>
      <c r="AZ51" s="195"/>
      <c r="BA51" s="195"/>
      <c r="BB51" s="195"/>
      <c r="BC51" s="195"/>
      <c r="BD51" s="195"/>
      <c r="BE51" s="195"/>
      <c r="BF51" s="195"/>
      <c r="BG51" s="195"/>
      <c r="BH51" s="195"/>
      <c r="BI51" s="195"/>
      <c r="BJ51" s="195"/>
      <c r="BK51" s="195"/>
      <c r="BL51" s="195"/>
      <c r="BM51" s="195"/>
      <c r="BN51" s="195"/>
      <c r="BO51" s="195"/>
      <c r="BP51" s="195"/>
      <c r="BQ51" s="195"/>
      <c r="BR51" s="195"/>
      <c r="BS51" s="195"/>
      <c r="BT51" s="195"/>
      <c r="BU51" s="195"/>
      <c r="BV51" s="195"/>
      <c r="BW51" s="195"/>
      <c r="BX51" s="195"/>
      <c r="BY51" s="195"/>
      <c r="BZ51" s="195"/>
      <c r="CA51" s="195"/>
      <c r="CB51" s="195"/>
      <c r="CC51" s="195"/>
      <c r="CD51" s="195"/>
      <c r="CE51" s="195"/>
      <c r="CF51" s="195"/>
      <c r="CG51" s="195"/>
      <c r="CH51" s="195"/>
      <c r="CI51" s="195"/>
      <c r="CJ51" s="195"/>
      <c r="CK51" s="195"/>
      <c r="CL51" s="195"/>
      <c r="CM51" s="195"/>
      <c r="CN51" s="195"/>
      <c r="CO51" s="195"/>
      <c r="CP51" s="195"/>
      <c r="CQ51" s="195"/>
      <c r="CR51" s="195"/>
      <c r="CS51" s="195"/>
      <c r="CT51" s="195"/>
      <c r="CU51" s="195"/>
      <c r="CV51" s="195"/>
      <c r="CW51" s="195"/>
      <c r="CX51" s="195"/>
      <c r="CY51" s="195"/>
      <c r="CZ51" s="195"/>
      <c r="DA51" s="195"/>
      <c r="DB51" s="195"/>
      <c r="DC51" s="195"/>
      <c r="DD51" s="195"/>
      <c r="DE51" s="195"/>
      <c r="DF51" s="195"/>
      <c r="DG51" s="195"/>
      <c r="DH51" s="195"/>
      <c r="DI51" s="195"/>
      <c r="DJ51" s="195"/>
      <c r="DK51" s="195"/>
      <c r="DL51" s="195"/>
      <c r="DM51" s="195"/>
      <c r="DN51" s="195"/>
      <c r="DO51" s="195"/>
      <c r="DP51" s="195"/>
      <c r="DQ51" s="195"/>
      <c r="DR51" s="195"/>
      <c r="DS51" s="195"/>
      <c r="DT51" s="195"/>
      <c r="DU51" s="195"/>
      <c r="DV51" s="195"/>
      <c r="DW51" s="195"/>
      <c r="DX51" s="195"/>
      <c r="DY51" s="195"/>
      <c r="DZ51" s="195"/>
      <c r="EA51" s="195"/>
      <c r="EB51" s="195"/>
      <c r="EC51" s="195"/>
      <c r="ED51" s="195"/>
      <c r="EE51" s="195"/>
      <c r="EF51" s="195"/>
      <c r="EG51" s="195"/>
      <c r="EH51" s="195"/>
      <c r="EI51" s="195"/>
      <c r="EJ51" s="195"/>
      <c r="EK51" s="195"/>
      <c r="EL51" s="195"/>
      <c r="EM51" s="195"/>
      <c r="EN51" s="195"/>
      <c r="EO51" s="195"/>
      <c r="EP51" s="195"/>
      <c r="EQ51" s="195"/>
      <c r="ER51" s="195"/>
      <c r="ES51" s="195"/>
      <c r="ET51" s="195"/>
      <c r="EU51" s="195"/>
      <c r="EV51" s="195"/>
      <c r="EW51" s="195"/>
      <c r="EX51" s="195"/>
      <c r="EY51" s="195"/>
      <c r="EZ51" s="195"/>
      <c r="FA51" s="195"/>
      <c r="FB51" s="195"/>
      <c r="FC51" s="195"/>
      <c r="FD51" s="195"/>
      <c r="FE51" s="195"/>
      <c r="FF51" s="195"/>
      <c r="FG51" s="195"/>
      <c r="FH51" s="195"/>
      <c r="FI51" s="195"/>
      <c r="FJ51" s="195"/>
      <c r="FK51" s="195"/>
      <c r="FL51" s="195"/>
      <c r="FM51" s="195"/>
      <c r="FN51" s="195"/>
      <c r="FO51" s="195"/>
      <c r="FP51" s="195"/>
      <c r="FQ51" s="195"/>
      <c r="FR51" s="195"/>
      <c r="FS51" s="195"/>
      <c r="FT51" s="195"/>
      <c r="FU51" s="195"/>
      <c r="FV51" s="195"/>
      <c r="FW51" s="195"/>
      <c r="FX51" s="195"/>
      <c r="FY51" s="195"/>
      <c r="FZ51" s="195"/>
      <c r="GA51" s="195"/>
      <c r="GB51" s="195"/>
      <c r="GC51" s="195"/>
      <c r="GD51" s="195"/>
      <c r="GE51" s="195"/>
      <c r="GF51" s="195"/>
      <c r="GG51" s="195"/>
      <c r="GH51" s="195"/>
      <c r="GI51" s="195"/>
      <c r="GJ51" s="195"/>
      <c r="GK51" s="195"/>
      <c r="GL51" s="195"/>
      <c r="GM51" s="195"/>
      <c r="GN51" s="195"/>
      <c r="GO51" s="195"/>
      <c r="GP51" s="195"/>
      <c r="GQ51" s="195"/>
      <c r="GR51" s="195"/>
      <c r="GS51" s="195"/>
      <c r="GT51" s="195"/>
      <c r="GU51" s="195"/>
      <c r="GV51" s="195"/>
      <c r="GW51" s="195"/>
      <c r="GX51" s="195"/>
      <c r="GY51" s="195"/>
      <c r="GZ51" s="195"/>
      <c r="HA51" s="195"/>
      <c r="HB51" s="195"/>
      <c r="HC51" s="195"/>
      <c r="HD51" s="195"/>
      <c r="HE51" s="195"/>
      <c r="HF51" s="195"/>
      <c r="HG51" s="195"/>
      <c r="HH51" s="195"/>
      <c r="HI51" s="195"/>
      <c r="HJ51" s="195"/>
      <c r="HK51" s="195"/>
      <c r="HL51" s="195"/>
      <c r="HM51" s="195"/>
      <c r="HN51" s="195"/>
      <c r="HO51" s="195"/>
      <c r="HP51" s="195"/>
      <c r="HQ51" s="195"/>
      <c r="HR51" s="195"/>
      <c r="HS51" s="195"/>
      <c r="HT51" s="195"/>
      <c r="HU51" s="195"/>
      <c r="HV51" s="195"/>
      <c r="HW51" s="195"/>
      <c r="HX51" s="195"/>
      <c r="HY51" s="195"/>
      <c r="HZ51" s="195"/>
      <c r="IA51" s="195"/>
      <c r="IB51" s="195"/>
      <c r="IC51" s="195"/>
      <c r="ID51" s="195"/>
      <c r="IE51" s="195"/>
      <c r="IF51" s="195"/>
      <c r="IG51" s="195"/>
      <c r="IH51" s="195"/>
      <c r="II51" s="195"/>
      <c r="IJ51" s="195"/>
      <c r="IK51" s="195"/>
      <c r="IL51" s="195"/>
      <c r="IM51" s="195"/>
      <c r="IN51" s="195"/>
      <c r="IO51" s="195"/>
      <c r="IP51" s="195"/>
      <c r="IQ51" s="195"/>
      <c r="IR51" s="195"/>
      <c r="IS51" s="195"/>
      <c r="IT51" s="195"/>
      <c r="IU51" s="195"/>
      <c r="IV51" s="195"/>
    </row>
    <row r="52" spans="1:256" customFormat="1" ht="21" customHeight="1">
      <c r="A52" s="221" t="s">
        <v>1510</v>
      </c>
      <c r="B52" s="222">
        <f>+B49+B37+B34+B31+B11+B7+B4</f>
        <v>230569</v>
      </c>
      <c r="C52" s="212">
        <f>+C11+C34+C37+C49</f>
        <v>200781</v>
      </c>
      <c r="D52" s="206">
        <f>+(C52-B52)/B52*100</f>
        <v>-12.91934301662409</v>
      </c>
      <c r="E52" s="195"/>
      <c r="F52" s="195"/>
      <c r="G52" s="195"/>
      <c r="H52" s="195"/>
      <c r="I52" s="195"/>
      <c r="J52" s="195"/>
      <c r="K52" s="195"/>
      <c r="L52" s="195"/>
      <c r="M52" s="195"/>
      <c r="N52" s="195"/>
      <c r="O52" s="195"/>
      <c r="P52" s="195"/>
      <c r="Q52" s="195"/>
      <c r="R52" s="195"/>
      <c r="S52" s="195"/>
      <c r="T52" s="195"/>
      <c r="U52" s="195"/>
      <c r="V52" s="195"/>
      <c r="W52" s="195"/>
      <c r="X52" s="195"/>
      <c r="Y52" s="195"/>
      <c r="Z52" s="195"/>
      <c r="AA52" s="195"/>
      <c r="AB52" s="195"/>
      <c r="AC52" s="195"/>
      <c r="AD52" s="195"/>
      <c r="AE52" s="195"/>
      <c r="AF52" s="195"/>
      <c r="AG52" s="195"/>
      <c r="AH52" s="195"/>
      <c r="AI52" s="195"/>
      <c r="AJ52" s="195"/>
      <c r="AK52" s="195"/>
      <c r="AL52" s="195"/>
      <c r="AM52" s="195"/>
      <c r="AN52" s="195"/>
      <c r="AO52" s="195"/>
      <c r="AP52" s="195"/>
      <c r="AQ52" s="195"/>
      <c r="AR52" s="195"/>
      <c r="AS52" s="195"/>
      <c r="AT52" s="195"/>
      <c r="AU52" s="195"/>
      <c r="AV52" s="195"/>
      <c r="AW52" s="195"/>
      <c r="AX52" s="195"/>
      <c r="AY52" s="195"/>
      <c r="AZ52" s="195"/>
      <c r="BA52" s="195"/>
      <c r="BB52" s="195"/>
      <c r="BC52" s="195"/>
      <c r="BD52" s="195"/>
      <c r="BE52" s="195"/>
      <c r="BF52" s="195"/>
      <c r="BG52" s="195"/>
      <c r="BH52" s="195"/>
      <c r="BI52" s="195"/>
      <c r="BJ52" s="195"/>
      <c r="BK52" s="195"/>
      <c r="BL52" s="195"/>
      <c r="BM52" s="195"/>
      <c r="BN52" s="195"/>
      <c r="BO52" s="195"/>
      <c r="BP52" s="195"/>
      <c r="BQ52" s="195"/>
      <c r="BR52" s="195"/>
      <c r="BS52" s="195"/>
      <c r="BT52" s="195"/>
      <c r="BU52" s="195"/>
      <c r="BV52" s="195"/>
      <c r="BW52" s="195"/>
      <c r="BX52" s="195"/>
      <c r="BY52" s="195"/>
      <c r="BZ52" s="195"/>
      <c r="CA52" s="195"/>
      <c r="CB52" s="195"/>
      <c r="CC52" s="195"/>
      <c r="CD52" s="195"/>
      <c r="CE52" s="195"/>
      <c r="CF52" s="195"/>
      <c r="CG52" s="195"/>
      <c r="CH52" s="195"/>
      <c r="CI52" s="195"/>
      <c r="CJ52" s="195"/>
      <c r="CK52" s="195"/>
      <c r="CL52" s="195"/>
      <c r="CM52" s="195"/>
      <c r="CN52" s="195"/>
      <c r="CO52" s="195"/>
      <c r="CP52" s="195"/>
      <c r="CQ52" s="195"/>
      <c r="CR52" s="195"/>
      <c r="CS52" s="195"/>
      <c r="CT52" s="195"/>
      <c r="CU52" s="195"/>
      <c r="CV52" s="195"/>
      <c r="CW52" s="195"/>
      <c r="CX52" s="195"/>
      <c r="CY52" s="195"/>
      <c r="CZ52" s="195"/>
      <c r="DA52" s="195"/>
      <c r="DB52" s="195"/>
      <c r="DC52" s="195"/>
      <c r="DD52" s="195"/>
      <c r="DE52" s="195"/>
      <c r="DF52" s="195"/>
      <c r="DG52" s="195"/>
      <c r="DH52" s="195"/>
      <c r="DI52" s="195"/>
      <c r="DJ52" s="195"/>
      <c r="DK52" s="195"/>
      <c r="DL52" s="195"/>
      <c r="DM52" s="195"/>
      <c r="DN52" s="195"/>
      <c r="DO52" s="195"/>
      <c r="DP52" s="195"/>
      <c r="DQ52" s="195"/>
      <c r="DR52" s="195"/>
      <c r="DS52" s="195"/>
      <c r="DT52" s="195"/>
      <c r="DU52" s="195"/>
      <c r="DV52" s="195"/>
      <c r="DW52" s="195"/>
      <c r="DX52" s="195"/>
      <c r="DY52" s="195"/>
      <c r="DZ52" s="195"/>
      <c r="EA52" s="195"/>
      <c r="EB52" s="195"/>
      <c r="EC52" s="195"/>
      <c r="ED52" s="195"/>
      <c r="EE52" s="195"/>
      <c r="EF52" s="195"/>
      <c r="EG52" s="195"/>
      <c r="EH52" s="195"/>
      <c r="EI52" s="195"/>
      <c r="EJ52" s="195"/>
      <c r="EK52" s="195"/>
      <c r="EL52" s="195"/>
      <c r="EM52" s="195"/>
      <c r="EN52" s="195"/>
      <c r="EO52" s="195"/>
      <c r="EP52" s="195"/>
      <c r="EQ52" s="195"/>
      <c r="ER52" s="195"/>
      <c r="ES52" s="195"/>
      <c r="ET52" s="195"/>
      <c r="EU52" s="195"/>
      <c r="EV52" s="195"/>
      <c r="EW52" s="195"/>
      <c r="EX52" s="195"/>
      <c r="EY52" s="195"/>
      <c r="EZ52" s="195"/>
      <c r="FA52" s="195"/>
      <c r="FB52" s="195"/>
      <c r="FC52" s="195"/>
      <c r="FD52" s="195"/>
      <c r="FE52" s="195"/>
      <c r="FF52" s="195"/>
      <c r="FG52" s="195"/>
      <c r="FH52" s="195"/>
      <c r="FI52" s="195"/>
      <c r="FJ52" s="195"/>
      <c r="FK52" s="195"/>
      <c r="FL52" s="195"/>
      <c r="FM52" s="195"/>
      <c r="FN52" s="195"/>
      <c r="FO52" s="195"/>
      <c r="FP52" s="195"/>
      <c r="FQ52" s="195"/>
      <c r="FR52" s="195"/>
      <c r="FS52" s="195"/>
      <c r="FT52" s="195"/>
      <c r="FU52" s="195"/>
      <c r="FV52" s="195"/>
      <c r="FW52" s="195"/>
      <c r="FX52" s="195"/>
      <c r="FY52" s="195"/>
      <c r="FZ52" s="195"/>
      <c r="GA52" s="195"/>
      <c r="GB52" s="195"/>
      <c r="GC52" s="195"/>
      <c r="GD52" s="195"/>
      <c r="GE52" s="195"/>
      <c r="GF52" s="195"/>
      <c r="GG52" s="195"/>
      <c r="GH52" s="195"/>
      <c r="GI52" s="195"/>
      <c r="GJ52" s="195"/>
      <c r="GK52" s="195"/>
      <c r="GL52" s="195"/>
      <c r="GM52" s="195"/>
      <c r="GN52" s="195"/>
      <c r="GO52" s="195"/>
      <c r="GP52" s="195"/>
      <c r="GQ52" s="195"/>
      <c r="GR52" s="195"/>
      <c r="GS52" s="195"/>
      <c r="GT52" s="195"/>
      <c r="GU52" s="195"/>
      <c r="GV52" s="195"/>
      <c r="GW52" s="195"/>
      <c r="GX52" s="195"/>
      <c r="GY52" s="195"/>
      <c r="GZ52" s="195"/>
      <c r="HA52" s="195"/>
      <c r="HB52" s="195"/>
      <c r="HC52" s="195"/>
      <c r="HD52" s="195"/>
      <c r="HE52" s="195"/>
      <c r="HF52" s="195"/>
      <c r="HG52" s="195"/>
      <c r="HH52" s="195"/>
      <c r="HI52" s="195"/>
      <c r="HJ52" s="195"/>
      <c r="HK52" s="195"/>
      <c r="HL52" s="195"/>
      <c r="HM52" s="195"/>
      <c r="HN52" s="195"/>
      <c r="HO52" s="195"/>
      <c r="HP52" s="195"/>
      <c r="HQ52" s="195"/>
      <c r="HR52" s="195"/>
      <c r="HS52" s="195"/>
      <c r="HT52" s="195"/>
      <c r="HU52" s="195"/>
      <c r="HV52" s="195"/>
      <c r="HW52" s="195"/>
      <c r="HX52" s="195"/>
      <c r="HY52" s="195"/>
      <c r="HZ52" s="195"/>
      <c r="IA52" s="195"/>
      <c r="IB52" s="195"/>
      <c r="IC52" s="195"/>
      <c r="ID52" s="195"/>
      <c r="IE52" s="195"/>
      <c r="IF52" s="195"/>
      <c r="IG52" s="195"/>
      <c r="IH52" s="195"/>
      <c r="II52" s="195"/>
      <c r="IJ52" s="195"/>
      <c r="IK52" s="195"/>
      <c r="IL52" s="195"/>
      <c r="IM52" s="195"/>
      <c r="IN52" s="195"/>
      <c r="IO52" s="195"/>
      <c r="IP52" s="195"/>
      <c r="IQ52" s="195"/>
      <c r="IR52" s="195"/>
      <c r="IS52" s="195"/>
      <c r="IT52" s="195"/>
      <c r="IU52" s="195"/>
      <c r="IV52" s="195"/>
    </row>
    <row r="53" spans="1:256" customFormat="1" ht="21" customHeight="1">
      <c r="A53" s="39" t="s">
        <v>1511</v>
      </c>
      <c r="B53" s="204"/>
      <c r="C53" s="209">
        <v>2700</v>
      </c>
      <c r="D53" s="206"/>
      <c r="E53" s="195"/>
      <c r="F53" s="195"/>
      <c r="G53" s="195"/>
      <c r="H53" s="195"/>
      <c r="I53" s="195"/>
      <c r="J53" s="195"/>
      <c r="K53" s="195"/>
      <c r="L53" s="195"/>
      <c r="M53" s="195"/>
      <c r="N53" s="195"/>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c r="BM53" s="195"/>
      <c r="BN53" s="195"/>
      <c r="BO53" s="195"/>
      <c r="BP53" s="195"/>
      <c r="BQ53" s="195"/>
      <c r="BR53" s="195"/>
      <c r="BS53" s="195"/>
      <c r="BT53" s="195"/>
      <c r="BU53" s="195"/>
      <c r="BV53" s="195"/>
      <c r="BW53" s="195"/>
      <c r="BX53" s="195"/>
      <c r="BY53" s="195"/>
      <c r="BZ53" s="195"/>
      <c r="CA53" s="195"/>
      <c r="CB53" s="195"/>
      <c r="CC53" s="195"/>
      <c r="CD53" s="195"/>
      <c r="CE53" s="195"/>
      <c r="CF53" s="195"/>
      <c r="CG53" s="195"/>
      <c r="CH53" s="195"/>
      <c r="CI53" s="195"/>
      <c r="CJ53" s="195"/>
      <c r="CK53" s="195"/>
      <c r="CL53" s="195"/>
      <c r="CM53" s="195"/>
      <c r="CN53" s="195"/>
      <c r="CO53" s="195"/>
      <c r="CP53" s="195"/>
      <c r="CQ53" s="195"/>
      <c r="CR53" s="195"/>
      <c r="CS53" s="195"/>
      <c r="CT53" s="195"/>
      <c r="CU53" s="195"/>
      <c r="CV53" s="195"/>
      <c r="CW53" s="195"/>
      <c r="CX53" s="195"/>
      <c r="CY53" s="195"/>
      <c r="CZ53" s="195"/>
      <c r="DA53" s="195"/>
      <c r="DB53" s="195"/>
      <c r="DC53" s="195"/>
      <c r="DD53" s="195"/>
      <c r="DE53" s="195"/>
      <c r="DF53" s="195"/>
      <c r="DG53" s="195"/>
      <c r="DH53" s="195"/>
      <c r="DI53" s="195"/>
      <c r="DJ53" s="195"/>
      <c r="DK53" s="195"/>
      <c r="DL53" s="195"/>
      <c r="DM53" s="195"/>
      <c r="DN53" s="195"/>
      <c r="DO53" s="195"/>
      <c r="DP53" s="195"/>
      <c r="DQ53" s="195"/>
      <c r="DR53" s="195"/>
      <c r="DS53" s="195"/>
      <c r="DT53" s="195"/>
      <c r="DU53" s="195"/>
      <c r="DV53" s="195"/>
      <c r="DW53" s="195"/>
      <c r="DX53" s="195"/>
      <c r="DY53" s="195"/>
      <c r="DZ53" s="195"/>
      <c r="EA53" s="195"/>
      <c r="EB53" s="195"/>
      <c r="EC53" s="195"/>
      <c r="ED53" s="195"/>
      <c r="EE53" s="195"/>
      <c r="EF53" s="195"/>
      <c r="EG53" s="195"/>
      <c r="EH53" s="195"/>
      <c r="EI53" s="195"/>
      <c r="EJ53" s="195"/>
      <c r="EK53" s="195"/>
      <c r="EL53" s="195"/>
      <c r="EM53" s="195"/>
      <c r="EN53" s="195"/>
      <c r="EO53" s="195"/>
      <c r="EP53" s="195"/>
      <c r="EQ53" s="195"/>
      <c r="ER53" s="195"/>
      <c r="ES53" s="195"/>
      <c r="ET53" s="195"/>
      <c r="EU53" s="195"/>
      <c r="EV53" s="195"/>
      <c r="EW53" s="195"/>
      <c r="EX53" s="195"/>
      <c r="EY53" s="195"/>
      <c r="EZ53" s="195"/>
      <c r="FA53" s="195"/>
      <c r="FB53" s="195"/>
      <c r="FC53" s="195"/>
      <c r="FD53" s="195"/>
      <c r="FE53" s="195"/>
      <c r="FF53" s="195"/>
      <c r="FG53" s="195"/>
      <c r="FH53" s="195"/>
      <c r="FI53" s="195"/>
      <c r="FJ53" s="195"/>
      <c r="FK53" s="195"/>
      <c r="FL53" s="195"/>
      <c r="FM53" s="195"/>
      <c r="FN53" s="195"/>
      <c r="FO53" s="195"/>
      <c r="FP53" s="195"/>
      <c r="FQ53" s="195"/>
      <c r="FR53" s="195"/>
      <c r="FS53" s="195"/>
      <c r="FT53" s="195"/>
      <c r="FU53" s="195"/>
      <c r="FV53" s="195"/>
      <c r="FW53" s="195"/>
      <c r="FX53" s="195"/>
      <c r="FY53" s="195"/>
      <c r="FZ53" s="195"/>
      <c r="GA53" s="195"/>
      <c r="GB53" s="195"/>
      <c r="GC53" s="195"/>
      <c r="GD53" s="195"/>
      <c r="GE53" s="195"/>
      <c r="GF53" s="195"/>
      <c r="GG53" s="195"/>
      <c r="GH53" s="195"/>
      <c r="GI53" s="195"/>
      <c r="GJ53" s="195"/>
      <c r="GK53" s="195"/>
      <c r="GL53" s="195"/>
      <c r="GM53" s="195"/>
      <c r="GN53" s="195"/>
      <c r="GO53" s="195"/>
      <c r="GP53" s="195"/>
      <c r="GQ53" s="195"/>
      <c r="GR53" s="195"/>
      <c r="GS53" s="195"/>
      <c r="GT53" s="195"/>
      <c r="GU53" s="195"/>
      <c r="GV53" s="195"/>
      <c r="GW53" s="195"/>
      <c r="GX53" s="195"/>
      <c r="GY53" s="195"/>
      <c r="GZ53" s="195"/>
      <c r="HA53" s="195"/>
      <c r="HB53" s="195"/>
      <c r="HC53" s="195"/>
      <c r="HD53" s="195"/>
      <c r="HE53" s="195"/>
      <c r="HF53" s="195"/>
      <c r="HG53" s="195"/>
      <c r="HH53" s="195"/>
      <c r="HI53" s="195"/>
      <c r="HJ53" s="195"/>
      <c r="HK53" s="195"/>
      <c r="HL53" s="195"/>
      <c r="HM53" s="195"/>
      <c r="HN53" s="195"/>
      <c r="HO53" s="195"/>
      <c r="HP53" s="195"/>
      <c r="HQ53" s="195"/>
      <c r="HR53" s="195"/>
      <c r="HS53" s="195"/>
      <c r="HT53" s="195"/>
      <c r="HU53" s="195"/>
      <c r="HV53" s="195"/>
      <c r="HW53" s="195"/>
      <c r="HX53" s="195"/>
      <c r="HY53" s="195"/>
      <c r="HZ53" s="195"/>
      <c r="IA53" s="195"/>
      <c r="IB53" s="195"/>
      <c r="IC53" s="195"/>
      <c r="ID53" s="195"/>
      <c r="IE53" s="195"/>
      <c r="IF53" s="195"/>
      <c r="IG53" s="195"/>
      <c r="IH53" s="195"/>
      <c r="II53" s="195"/>
      <c r="IJ53" s="195"/>
      <c r="IK53" s="195"/>
      <c r="IL53" s="195"/>
      <c r="IM53" s="195"/>
      <c r="IN53" s="195"/>
      <c r="IO53" s="195"/>
      <c r="IP53" s="195"/>
      <c r="IQ53" s="195"/>
      <c r="IR53" s="195"/>
      <c r="IS53" s="195"/>
      <c r="IT53" s="195"/>
      <c r="IU53" s="195"/>
      <c r="IV53" s="195"/>
    </row>
    <row r="54" spans="1:256" customFormat="1" ht="21" customHeight="1">
      <c r="A54" s="39" t="s">
        <v>1512</v>
      </c>
      <c r="B54" s="204"/>
      <c r="C54" s="209">
        <v>13727</v>
      </c>
      <c r="D54" s="206"/>
      <c r="E54" s="195"/>
      <c r="F54" s="195"/>
      <c r="G54" s="195"/>
      <c r="H54" s="195"/>
      <c r="I54" s="195"/>
      <c r="J54" s="195"/>
      <c r="K54" s="195"/>
      <c r="L54" s="195"/>
      <c r="M54" s="195"/>
      <c r="N54" s="195"/>
      <c r="O54" s="195"/>
      <c r="P54" s="195"/>
      <c r="Q54" s="195"/>
      <c r="R54" s="195"/>
      <c r="S54" s="195"/>
      <c r="T54" s="195"/>
      <c r="U54" s="195"/>
      <c r="V54" s="195"/>
      <c r="W54" s="195"/>
      <c r="X54" s="195"/>
      <c r="Y54" s="195"/>
      <c r="Z54" s="195"/>
      <c r="AA54" s="195"/>
      <c r="AB54" s="195"/>
      <c r="AC54" s="195"/>
      <c r="AD54" s="195"/>
      <c r="AE54" s="195"/>
      <c r="AF54" s="195"/>
      <c r="AG54" s="195"/>
      <c r="AH54" s="195"/>
      <c r="AI54" s="195"/>
      <c r="AJ54" s="195"/>
      <c r="AK54" s="195"/>
      <c r="AL54" s="195"/>
      <c r="AM54" s="195"/>
      <c r="AN54" s="195"/>
      <c r="AO54" s="195"/>
      <c r="AP54" s="195"/>
      <c r="AQ54" s="195"/>
      <c r="AR54" s="195"/>
      <c r="AS54" s="195"/>
      <c r="AT54" s="195"/>
      <c r="AU54" s="195"/>
      <c r="AV54" s="195"/>
      <c r="AW54" s="195"/>
      <c r="AX54" s="195"/>
      <c r="AY54" s="195"/>
      <c r="AZ54" s="195"/>
      <c r="BA54" s="195"/>
      <c r="BB54" s="195"/>
      <c r="BC54" s="195"/>
      <c r="BD54" s="195"/>
      <c r="BE54" s="195"/>
      <c r="BF54" s="195"/>
      <c r="BG54" s="195"/>
      <c r="BH54" s="195"/>
      <c r="BI54" s="195"/>
      <c r="BJ54" s="195"/>
      <c r="BK54" s="195"/>
      <c r="BL54" s="195"/>
      <c r="BM54" s="195"/>
      <c r="BN54" s="195"/>
      <c r="BO54" s="195"/>
      <c r="BP54" s="195"/>
      <c r="BQ54" s="195"/>
      <c r="BR54" s="195"/>
      <c r="BS54" s="195"/>
      <c r="BT54" s="195"/>
      <c r="BU54" s="195"/>
      <c r="BV54" s="195"/>
      <c r="BW54" s="195"/>
      <c r="BX54" s="195"/>
      <c r="BY54" s="195"/>
      <c r="BZ54" s="195"/>
      <c r="CA54" s="195"/>
      <c r="CB54" s="195"/>
      <c r="CC54" s="195"/>
      <c r="CD54" s="195"/>
      <c r="CE54" s="195"/>
      <c r="CF54" s="195"/>
      <c r="CG54" s="195"/>
      <c r="CH54" s="195"/>
      <c r="CI54" s="195"/>
      <c r="CJ54" s="195"/>
      <c r="CK54" s="195"/>
      <c r="CL54" s="195"/>
      <c r="CM54" s="195"/>
      <c r="CN54" s="195"/>
      <c r="CO54" s="195"/>
      <c r="CP54" s="195"/>
      <c r="CQ54" s="195"/>
      <c r="CR54" s="195"/>
      <c r="CS54" s="195"/>
      <c r="CT54" s="195"/>
      <c r="CU54" s="195"/>
      <c r="CV54" s="195"/>
      <c r="CW54" s="195"/>
      <c r="CX54" s="195"/>
      <c r="CY54" s="195"/>
      <c r="CZ54" s="195"/>
      <c r="DA54" s="195"/>
      <c r="DB54" s="195"/>
      <c r="DC54" s="195"/>
      <c r="DD54" s="195"/>
      <c r="DE54" s="195"/>
      <c r="DF54" s="195"/>
      <c r="DG54" s="195"/>
      <c r="DH54" s="195"/>
      <c r="DI54" s="195"/>
      <c r="DJ54" s="195"/>
      <c r="DK54" s="195"/>
      <c r="DL54" s="195"/>
      <c r="DM54" s="195"/>
      <c r="DN54" s="195"/>
      <c r="DO54" s="195"/>
      <c r="DP54" s="195"/>
      <c r="DQ54" s="195"/>
      <c r="DR54" s="195"/>
      <c r="DS54" s="195"/>
      <c r="DT54" s="195"/>
      <c r="DU54" s="195"/>
      <c r="DV54" s="195"/>
      <c r="DW54" s="195"/>
      <c r="DX54" s="195"/>
      <c r="DY54" s="195"/>
      <c r="DZ54" s="195"/>
      <c r="EA54" s="195"/>
      <c r="EB54" s="195"/>
      <c r="EC54" s="195"/>
      <c r="ED54" s="195"/>
      <c r="EE54" s="195"/>
      <c r="EF54" s="195"/>
      <c r="EG54" s="195"/>
      <c r="EH54" s="195"/>
      <c r="EI54" s="195"/>
      <c r="EJ54" s="195"/>
      <c r="EK54" s="195"/>
      <c r="EL54" s="195"/>
      <c r="EM54" s="195"/>
      <c r="EN54" s="195"/>
      <c r="EO54" s="195"/>
      <c r="EP54" s="195"/>
      <c r="EQ54" s="195"/>
      <c r="ER54" s="195"/>
      <c r="ES54" s="195"/>
      <c r="ET54" s="195"/>
      <c r="EU54" s="195"/>
      <c r="EV54" s="195"/>
      <c r="EW54" s="195"/>
      <c r="EX54" s="195"/>
      <c r="EY54" s="195"/>
      <c r="EZ54" s="195"/>
      <c r="FA54" s="195"/>
      <c r="FB54" s="195"/>
      <c r="FC54" s="195"/>
      <c r="FD54" s="195"/>
      <c r="FE54" s="195"/>
      <c r="FF54" s="195"/>
      <c r="FG54" s="195"/>
      <c r="FH54" s="195"/>
      <c r="FI54" s="195"/>
      <c r="FJ54" s="195"/>
      <c r="FK54" s="195"/>
      <c r="FL54" s="195"/>
      <c r="FM54" s="195"/>
      <c r="FN54" s="195"/>
      <c r="FO54" s="195"/>
      <c r="FP54" s="195"/>
      <c r="FQ54" s="195"/>
      <c r="FR54" s="195"/>
      <c r="FS54" s="195"/>
      <c r="FT54" s="195"/>
      <c r="FU54" s="195"/>
      <c r="FV54" s="195"/>
      <c r="FW54" s="195"/>
      <c r="FX54" s="195"/>
      <c r="FY54" s="195"/>
      <c r="FZ54" s="195"/>
      <c r="GA54" s="195"/>
      <c r="GB54" s="195"/>
      <c r="GC54" s="195"/>
      <c r="GD54" s="195"/>
      <c r="GE54" s="195"/>
      <c r="GF54" s="195"/>
      <c r="GG54" s="195"/>
      <c r="GH54" s="195"/>
      <c r="GI54" s="195"/>
      <c r="GJ54" s="195"/>
      <c r="GK54" s="195"/>
      <c r="GL54" s="195"/>
      <c r="GM54" s="195"/>
      <c r="GN54" s="195"/>
      <c r="GO54" s="195"/>
      <c r="GP54" s="195"/>
      <c r="GQ54" s="195"/>
      <c r="GR54" s="195"/>
      <c r="GS54" s="195"/>
      <c r="GT54" s="195"/>
      <c r="GU54" s="195"/>
      <c r="GV54" s="195"/>
      <c r="GW54" s="195"/>
      <c r="GX54" s="195"/>
      <c r="GY54" s="195"/>
      <c r="GZ54" s="195"/>
      <c r="HA54" s="195"/>
      <c r="HB54" s="195"/>
      <c r="HC54" s="195"/>
      <c r="HD54" s="195"/>
      <c r="HE54" s="195"/>
      <c r="HF54" s="195"/>
      <c r="HG54" s="195"/>
      <c r="HH54" s="195"/>
      <c r="HI54" s="195"/>
      <c r="HJ54" s="195"/>
      <c r="HK54" s="195"/>
      <c r="HL54" s="195"/>
      <c r="HM54" s="195"/>
      <c r="HN54" s="195"/>
      <c r="HO54" s="195"/>
      <c r="HP54" s="195"/>
      <c r="HQ54" s="195"/>
      <c r="HR54" s="195"/>
      <c r="HS54" s="195"/>
      <c r="HT54" s="195"/>
      <c r="HU54" s="195"/>
      <c r="HV54" s="195"/>
      <c r="HW54" s="195"/>
      <c r="HX54" s="195"/>
      <c r="HY54" s="195"/>
      <c r="HZ54" s="195"/>
      <c r="IA54" s="195"/>
      <c r="IB54" s="195"/>
      <c r="IC54" s="195"/>
      <c r="ID54" s="195"/>
      <c r="IE54" s="195"/>
      <c r="IF54" s="195"/>
      <c r="IG54" s="195"/>
      <c r="IH54" s="195"/>
      <c r="II54" s="195"/>
      <c r="IJ54" s="195"/>
      <c r="IK54" s="195"/>
      <c r="IL54" s="195"/>
      <c r="IM54" s="195"/>
      <c r="IN54" s="195"/>
      <c r="IO54" s="195"/>
      <c r="IP54" s="195"/>
      <c r="IQ54" s="195"/>
      <c r="IR54" s="195"/>
      <c r="IS54" s="195"/>
      <c r="IT54" s="195"/>
      <c r="IU54" s="195"/>
      <c r="IV54" s="195"/>
    </row>
    <row r="55" spans="1:256" customFormat="1" ht="21" customHeight="1">
      <c r="A55" s="39" t="s">
        <v>1513</v>
      </c>
      <c r="B55" s="204"/>
      <c r="C55" s="209">
        <v>16689</v>
      </c>
      <c r="D55" s="206"/>
      <c r="E55" s="195"/>
      <c r="F55" s="195"/>
      <c r="G55" s="195"/>
      <c r="H55" s="195"/>
      <c r="I55" s="195"/>
      <c r="J55" s="195"/>
      <c r="K55" s="195"/>
      <c r="L55" s="195"/>
      <c r="M55" s="195"/>
      <c r="N55" s="195"/>
      <c r="O55" s="195"/>
      <c r="P55" s="195"/>
      <c r="Q55" s="195"/>
      <c r="R55" s="195"/>
      <c r="S55" s="195"/>
      <c r="T55" s="195"/>
      <c r="U55" s="195"/>
      <c r="V55" s="195"/>
      <c r="W55" s="195"/>
      <c r="X55" s="195"/>
      <c r="Y55" s="195"/>
      <c r="Z55" s="195"/>
      <c r="AA55" s="195"/>
      <c r="AB55" s="195"/>
      <c r="AC55" s="195"/>
      <c r="AD55" s="195"/>
      <c r="AE55" s="195"/>
      <c r="AF55" s="195"/>
      <c r="AG55" s="195"/>
      <c r="AH55" s="195"/>
      <c r="AI55" s="195"/>
      <c r="AJ55" s="195"/>
      <c r="AK55" s="195"/>
      <c r="AL55" s="195"/>
      <c r="AM55" s="195"/>
      <c r="AN55" s="195"/>
      <c r="AO55" s="195"/>
      <c r="AP55" s="195"/>
      <c r="AQ55" s="195"/>
      <c r="AR55" s="195"/>
      <c r="AS55" s="195"/>
      <c r="AT55" s="195"/>
      <c r="AU55" s="195"/>
      <c r="AV55" s="195"/>
      <c r="AW55" s="195"/>
      <c r="AX55" s="195"/>
      <c r="AY55" s="195"/>
      <c r="AZ55" s="195"/>
      <c r="BA55" s="195"/>
      <c r="BB55" s="195"/>
      <c r="BC55" s="195"/>
      <c r="BD55" s="195"/>
      <c r="BE55" s="195"/>
      <c r="BF55" s="195"/>
      <c r="BG55" s="195"/>
      <c r="BH55" s="195"/>
      <c r="BI55" s="195"/>
      <c r="BJ55" s="195"/>
      <c r="BK55" s="195"/>
      <c r="BL55" s="195"/>
      <c r="BM55" s="195"/>
      <c r="BN55" s="195"/>
      <c r="BO55" s="195"/>
      <c r="BP55" s="195"/>
      <c r="BQ55" s="195"/>
      <c r="BR55" s="195"/>
      <c r="BS55" s="195"/>
      <c r="BT55" s="195"/>
      <c r="BU55" s="195"/>
      <c r="BV55" s="195"/>
      <c r="BW55" s="195"/>
      <c r="BX55" s="195"/>
      <c r="BY55" s="195"/>
      <c r="BZ55" s="195"/>
      <c r="CA55" s="195"/>
      <c r="CB55" s="195"/>
      <c r="CC55" s="195"/>
      <c r="CD55" s="195"/>
      <c r="CE55" s="195"/>
      <c r="CF55" s="195"/>
      <c r="CG55" s="195"/>
      <c r="CH55" s="195"/>
      <c r="CI55" s="195"/>
      <c r="CJ55" s="195"/>
      <c r="CK55" s="195"/>
      <c r="CL55" s="195"/>
      <c r="CM55" s="195"/>
      <c r="CN55" s="195"/>
      <c r="CO55" s="195"/>
      <c r="CP55" s="195"/>
      <c r="CQ55" s="195"/>
      <c r="CR55" s="195"/>
      <c r="CS55" s="195"/>
      <c r="CT55" s="195"/>
      <c r="CU55" s="195"/>
      <c r="CV55" s="195"/>
      <c r="CW55" s="195"/>
      <c r="CX55" s="195"/>
      <c r="CY55" s="195"/>
      <c r="CZ55" s="195"/>
      <c r="DA55" s="195"/>
      <c r="DB55" s="195"/>
      <c r="DC55" s="195"/>
      <c r="DD55" s="195"/>
      <c r="DE55" s="195"/>
      <c r="DF55" s="195"/>
      <c r="DG55" s="195"/>
      <c r="DH55" s="195"/>
      <c r="DI55" s="195"/>
      <c r="DJ55" s="195"/>
      <c r="DK55" s="195"/>
      <c r="DL55" s="195"/>
      <c r="DM55" s="195"/>
      <c r="DN55" s="195"/>
      <c r="DO55" s="195"/>
      <c r="DP55" s="195"/>
      <c r="DQ55" s="195"/>
      <c r="DR55" s="195"/>
      <c r="DS55" s="195"/>
      <c r="DT55" s="195"/>
      <c r="DU55" s="195"/>
      <c r="DV55" s="195"/>
      <c r="DW55" s="195"/>
      <c r="DX55" s="195"/>
      <c r="DY55" s="195"/>
      <c r="DZ55" s="195"/>
      <c r="EA55" s="195"/>
      <c r="EB55" s="195"/>
      <c r="EC55" s="195"/>
      <c r="ED55" s="195"/>
      <c r="EE55" s="195"/>
      <c r="EF55" s="195"/>
      <c r="EG55" s="195"/>
      <c r="EH55" s="195"/>
      <c r="EI55" s="195"/>
      <c r="EJ55" s="195"/>
      <c r="EK55" s="195"/>
      <c r="EL55" s="195"/>
      <c r="EM55" s="195"/>
      <c r="EN55" s="195"/>
      <c r="EO55" s="195"/>
      <c r="EP55" s="195"/>
      <c r="EQ55" s="195"/>
      <c r="ER55" s="195"/>
      <c r="ES55" s="195"/>
      <c r="ET55" s="195"/>
      <c r="EU55" s="195"/>
      <c r="EV55" s="195"/>
      <c r="EW55" s="195"/>
      <c r="EX55" s="195"/>
      <c r="EY55" s="195"/>
      <c r="EZ55" s="195"/>
      <c r="FA55" s="195"/>
      <c r="FB55" s="195"/>
      <c r="FC55" s="195"/>
      <c r="FD55" s="195"/>
      <c r="FE55" s="195"/>
      <c r="FF55" s="195"/>
      <c r="FG55" s="195"/>
      <c r="FH55" s="195"/>
      <c r="FI55" s="195"/>
      <c r="FJ55" s="195"/>
      <c r="FK55" s="195"/>
      <c r="FL55" s="195"/>
      <c r="FM55" s="195"/>
      <c r="FN55" s="195"/>
      <c r="FO55" s="195"/>
      <c r="FP55" s="195"/>
      <c r="FQ55" s="195"/>
      <c r="FR55" s="195"/>
      <c r="FS55" s="195"/>
      <c r="FT55" s="195"/>
      <c r="FU55" s="195"/>
      <c r="FV55" s="195"/>
      <c r="FW55" s="195"/>
      <c r="FX55" s="195"/>
      <c r="FY55" s="195"/>
      <c r="FZ55" s="195"/>
      <c r="GA55" s="195"/>
      <c r="GB55" s="195"/>
      <c r="GC55" s="195"/>
      <c r="GD55" s="195"/>
      <c r="GE55" s="195"/>
      <c r="GF55" s="195"/>
      <c r="GG55" s="195"/>
      <c r="GH55" s="195"/>
      <c r="GI55" s="195"/>
      <c r="GJ55" s="195"/>
      <c r="GK55" s="195"/>
      <c r="GL55" s="195"/>
      <c r="GM55" s="195"/>
      <c r="GN55" s="195"/>
      <c r="GO55" s="195"/>
      <c r="GP55" s="195"/>
      <c r="GQ55" s="195"/>
      <c r="GR55" s="195"/>
      <c r="GS55" s="195"/>
      <c r="GT55" s="195"/>
      <c r="GU55" s="195"/>
      <c r="GV55" s="195"/>
      <c r="GW55" s="195"/>
      <c r="GX55" s="195"/>
      <c r="GY55" s="195"/>
      <c r="GZ55" s="195"/>
      <c r="HA55" s="195"/>
      <c r="HB55" s="195"/>
      <c r="HC55" s="195"/>
      <c r="HD55" s="195"/>
      <c r="HE55" s="195"/>
      <c r="HF55" s="195"/>
      <c r="HG55" s="195"/>
      <c r="HH55" s="195"/>
      <c r="HI55" s="195"/>
      <c r="HJ55" s="195"/>
      <c r="HK55" s="195"/>
      <c r="HL55" s="195"/>
      <c r="HM55" s="195"/>
      <c r="HN55" s="195"/>
      <c r="HO55" s="195"/>
      <c r="HP55" s="195"/>
      <c r="HQ55" s="195"/>
      <c r="HR55" s="195"/>
      <c r="HS55" s="195"/>
      <c r="HT55" s="195"/>
      <c r="HU55" s="195"/>
      <c r="HV55" s="195"/>
      <c r="HW55" s="195"/>
      <c r="HX55" s="195"/>
      <c r="HY55" s="195"/>
      <c r="HZ55" s="195"/>
      <c r="IA55" s="195"/>
      <c r="IB55" s="195"/>
      <c r="IC55" s="195"/>
      <c r="ID55" s="195"/>
      <c r="IE55" s="195"/>
      <c r="IF55" s="195"/>
      <c r="IG55" s="195"/>
      <c r="IH55" s="195"/>
      <c r="II55" s="195"/>
      <c r="IJ55" s="195"/>
      <c r="IK55" s="195"/>
      <c r="IL55" s="195"/>
      <c r="IM55" s="195"/>
      <c r="IN55" s="195"/>
      <c r="IO55" s="195"/>
      <c r="IP55" s="195"/>
      <c r="IQ55" s="195"/>
      <c r="IR55" s="195"/>
      <c r="IS55" s="195"/>
      <c r="IT55" s="195"/>
      <c r="IU55" s="195"/>
      <c r="IV55" s="195"/>
    </row>
    <row r="56" spans="1:256" customFormat="1" ht="21" customHeight="1">
      <c r="A56" s="39" t="s">
        <v>1514</v>
      </c>
      <c r="B56" s="204"/>
      <c r="C56" s="209">
        <f>10000-1594</f>
        <v>8406</v>
      </c>
      <c r="D56" s="206"/>
      <c r="E56" s="195"/>
      <c r="F56" s="195"/>
      <c r="G56" s="195"/>
      <c r="H56" s="195"/>
      <c r="I56" s="195"/>
      <c r="J56" s="195"/>
      <c r="K56" s="195"/>
      <c r="L56" s="195"/>
      <c r="M56" s="195"/>
      <c r="N56" s="195"/>
      <c r="O56" s="195"/>
      <c r="P56" s="195"/>
      <c r="Q56" s="195"/>
      <c r="R56" s="195"/>
      <c r="S56" s="195"/>
      <c r="T56" s="195"/>
      <c r="U56" s="195"/>
      <c r="V56" s="195"/>
      <c r="W56" s="195"/>
      <c r="X56" s="195"/>
      <c r="Y56" s="195"/>
      <c r="Z56" s="195"/>
      <c r="AA56" s="195"/>
      <c r="AB56" s="195"/>
      <c r="AC56" s="195"/>
      <c r="AD56" s="195"/>
      <c r="AE56" s="195"/>
      <c r="AF56" s="195"/>
      <c r="AG56" s="195"/>
      <c r="AH56" s="195"/>
      <c r="AI56" s="195"/>
      <c r="AJ56" s="195"/>
      <c r="AK56" s="195"/>
      <c r="AL56" s="195"/>
      <c r="AM56" s="195"/>
      <c r="AN56" s="195"/>
      <c r="AO56" s="195"/>
      <c r="AP56" s="195"/>
      <c r="AQ56" s="195"/>
      <c r="AR56" s="195"/>
      <c r="AS56" s="195"/>
      <c r="AT56" s="195"/>
      <c r="AU56" s="195"/>
      <c r="AV56" s="195"/>
      <c r="AW56" s="195"/>
      <c r="AX56" s="195"/>
      <c r="AY56" s="195"/>
      <c r="AZ56" s="195"/>
      <c r="BA56" s="195"/>
      <c r="BB56" s="195"/>
      <c r="BC56" s="195"/>
      <c r="BD56" s="195"/>
      <c r="BE56" s="195"/>
      <c r="BF56" s="195"/>
      <c r="BG56" s="195"/>
      <c r="BH56" s="195"/>
      <c r="BI56" s="195"/>
      <c r="BJ56" s="195"/>
      <c r="BK56" s="195"/>
      <c r="BL56" s="195"/>
      <c r="BM56" s="195"/>
      <c r="BN56" s="195"/>
      <c r="BO56" s="195"/>
      <c r="BP56" s="195"/>
      <c r="BQ56" s="195"/>
      <c r="BR56" s="195"/>
      <c r="BS56" s="195"/>
      <c r="BT56" s="195"/>
      <c r="BU56" s="195"/>
      <c r="BV56" s="195"/>
      <c r="BW56" s="195"/>
      <c r="BX56" s="195"/>
      <c r="BY56" s="195"/>
      <c r="BZ56" s="195"/>
      <c r="CA56" s="195"/>
      <c r="CB56" s="195"/>
      <c r="CC56" s="195"/>
      <c r="CD56" s="195"/>
      <c r="CE56" s="195"/>
      <c r="CF56" s="195"/>
      <c r="CG56" s="195"/>
      <c r="CH56" s="195"/>
      <c r="CI56" s="195"/>
      <c r="CJ56" s="195"/>
      <c r="CK56" s="195"/>
      <c r="CL56" s="195"/>
      <c r="CM56" s="195"/>
      <c r="CN56" s="195"/>
      <c r="CO56" s="195"/>
      <c r="CP56" s="195"/>
      <c r="CQ56" s="195"/>
      <c r="CR56" s="195"/>
      <c r="CS56" s="195"/>
      <c r="CT56" s="195"/>
      <c r="CU56" s="195"/>
      <c r="CV56" s="195"/>
      <c r="CW56" s="195"/>
      <c r="CX56" s="195"/>
      <c r="CY56" s="195"/>
      <c r="CZ56" s="195"/>
      <c r="DA56" s="195"/>
      <c r="DB56" s="195"/>
      <c r="DC56" s="195"/>
      <c r="DD56" s="195"/>
      <c r="DE56" s="195"/>
      <c r="DF56" s="195"/>
      <c r="DG56" s="195"/>
      <c r="DH56" s="195"/>
      <c r="DI56" s="195"/>
      <c r="DJ56" s="195"/>
      <c r="DK56" s="195"/>
      <c r="DL56" s="195"/>
      <c r="DM56" s="195"/>
      <c r="DN56" s="195"/>
      <c r="DO56" s="195"/>
      <c r="DP56" s="195"/>
      <c r="DQ56" s="195"/>
      <c r="DR56" s="195"/>
      <c r="DS56" s="195"/>
      <c r="DT56" s="195"/>
      <c r="DU56" s="195"/>
      <c r="DV56" s="195"/>
      <c r="DW56" s="195"/>
      <c r="DX56" s="195"/>
      <c r="DY56" s="195"/>
      <c r="DZ56" s="195"/>
      <c r="EA56" s="195"/>
      <c r="EB56" s="195"/>
      <c r="EC56" s="195"/>
      <c r="ED56" s="195"/>
      <c r="EE56" s="195"/>
      <c r="EF56" s="195"/>
      <c r="EG56" s="195"/>
      <c r="EH56" s="195"/>
      <c r="EI56" s="195"/>
      <c r="EJ56" s="195"/>
      <c r="EK56" s="195"/>
      <c r="EL56" s="195"/>
      <c r="EM56" s="195"/>
      <c r="EN56" s="195"/>
      <c r="EO56" s="195"/>
      <c r="EP56" s="195"/>
      <c r="EQ56" s="195"/>
      <c r="ER56" s="195"/>
      <c r="ES56" s="195"/>
      <c r="ET56" s="195"/>
      <c r="EU56" s="195"/>
      <c r="EV56" s="195"/>
      <c r="EW56" s="195"/>
      <c r="EX56" s="195"/>
      <c r="EY56" s="195"/>
      <c r="EZ56" s="195"/>
      <c r="FA56" s="195"/>
      <c r="FB56" s="195"/>
      <c r="FC56" s="195"/>
      <c r="FD56" s="195"/>
      <c r="FE56" s="195"/>
      <c r="FF56" s="195"/>
      <c r="FG56" s="195"/>
      <c r="FH56" s="195"/>
      <c r="FI56" s="195"/>
      <c r="FJ56" s="195"/>
      <c r="FK56" s="195"/>
      <c r="FL56" s="195"/>
      <c r="FM56" s="195"/>
      <c r="FN56" s="195"/>
      <c r="FO56" s="195"/>
      <c r="FP56" s="195"/>
      <c r="FQ56" s="195"/>
      <c r="FR56" s="195"/>
      <c r="FS56" s="195"/>
      <c r="FT56" s="195"/>
      <c r="FU56" s="195"/>
      <c r="FV56" s="195"/>
      <c r="FW56" s="195"/>
      <c r="FX56" s="195"/>
      <c r="FY56" s="195"/>
      <c r="FZ56" s="195"/>
      <c r="GA56" s="195"/>
      <c r="GB56" s="195"/>
      <c r="GC56" s="195"/>
      <c r="GD56" s="195"/>
      <c r="GE56" s="195"/>
      <c r="GF56" s="195"/>
      <c r="GG56" s="195"/>
      <c r="GH56" s="195"/>
      <c r="GI56" s="195"/>
      <c r="GJ56" s="195"/>
      <c r="GK56" s="195"/>
      <c r="GL56" s="195"/>
      <c r="GM56" s="195"/>
      <c r="GN56" s="195"/>
      <c r="GO56" s="195"/>
      <c r="GP56" s="195"/>
      <c r="GQ56" s="195"/>
      <c r="GR56" s="195"/>
      <c r="GS56" s="195"/>
      <c r="GT56" s="195"/>
      <c r="GU56" s="195"/>
      <c r="GV56" s="195"/>
      <c r="GW56" s="195"/>
      <c r="GX56" s="195"/>
      <c r="GY56" s="195"/>
      <c r="GZ56" s="195"/>
      <c r="HA56" s="195"/>
      <c r="HB56" s="195"/>
      <c r="HC56" s="195"/>
      <c r="HD56" s="195"/>
      <c r="HE56" s="195"/>
      <c r="HF56" s="195"/>
      <c r="HG56" s="195"/>
      <c r="HH56" s="195"/>
      <c r="HI56" s="195"/>
      <c r="HJ56" s="195"/>
      <c r="HK56" s="195"/>
      <c r="HL56" s="195"/>
      <c r="HM56" s="195"/>
      <c r="HN56" s="195"/>
      <c r="HO56" s="195"/>
      <c r="HP56" s="195"/>
      <c r="HQ56" s="195"/>
      <c r="HR56" s="195"/>
      <c r="HS56" s="195"/>
      <c r="HT56" s="195"/>
      <c r="HU56" s="195"/>
      <c r="HV56" s="195"/>
      <c r="HW56" s="195"/>
      <c r="HX56" s="195"/>
      <c r="HY56" s="195"/>
      <c r="HZ56" s="195"/>
      <c r="IA56" s="195"/>
      <c r="IB56" s="195"/>
      <c r="IC56" s="195"/>
      <c r="ID56" s="195"/>
      <c r="IE56" s="195"/>
      <c r="IF56" s="195"/>
      <c r="IG56" s="195"/>
      <c r="IH56" s="195"/>
      <c r="II56" s="195"/>
      <c r="IJ56" s="195"/>
      <c r="IK56" s="195"/>
      <c r="IL56" s="195"/>
      <c r="IM56" s="195"/>
      <c r="IN56" s="195"/>
      <c r="IO56" s="195"/>
      <c r="IP56" s="195"/>
      <c r="IQ56" s="195"/>
      <c r="IR56" s="195"/>
      <c r="IS56" s="195"/>
      <c r="IT56" s="195"/>
      <c r="IU56" s="195"/>
      <c r="IV56" s="195"/>
    </row>
    <row r="57" spans="1:256" customFormat="1" ht="21" customHeight="1">
      <c r="A57" s="223"/>
      <c r="B57" s="204"/>
      <c r="C57" s="209"/>
      <c r="D57" s="206"/>
      <c r="E57" s="195"/>
      <c r="F57" s="195"/>
      <c r="G57" s="195"/>
      <c r="H57" s="195"/>
      <c r="I57" s="195"/>
      <c r="J57" s="195"/>
      <c r="K57" s="195"/>
      <c r="L57" s="195"/>
      <c r="M57" s="195"/>
      <c r="N57" s="195"/>
      <c r="O57" s="195"/>
      <c r="P57" s="195"/>
      <c r="Q57" s="195"/>
      <c r="R57" s="195"/>
      <c r="S57" s="195"/>
      <c r="T57" s="195"/>
      <c r="U57" s="195"/>
      <c r="V57" s="195"/>
      <c r="W57" s="195"/>
      <c r="X57" s="195"/>
      <c r="Y57" s="195"/>
      <c r="Z57" s="195"/>
      <c r="AA57" s="195"/>
      <c r="AB57" s="195"/>
      <c r="AC57" s="195"/>
      <c r="AD57" s="195"/>
      <c r="AE57" s="195"/>
      <c r="AF57" s="195"/>
      <c r="AG57" s="195"/>
      <c r="AH57" s="195"/>
      <c r="AI57" s="195"/>
      <c r="AJ57" s="195"/>
      <c r="AK57" s="195"/>
      <c r="AL57" s="195"/>
      <c r="AM57" s="195"/>
      <c r="AN57" s="195"/>
      <c r="AO57" s="195"/>
      <c r="AP57" s="195"/>
      <c r="AQ57" s="195"/>
      <c r="AR57" s="195"/>
      <c r="AS57" s="195"/>
      <c r="AT57" s="195"/>
      <c r="AU57" s="195"/>
      <c r="AV57" s="195"/>
      <c r="AW57" s="195"/>
      <c r="AX57" s="195"/>
      <c r="AY57" s="195"/>
      <c r="AZ57" s="195"/>
      <c r="BA57" s="195"/>
      <c r="BB57" s="195"/>
      <c r="BC57" s="195"/>
      <c r="BD57" s="195"/>
      <c r="BE57" s="195"/>
      <c r="BF57" s="195"/>
      <c r="BG57" s="195"/>
      <c r="BH57" s="195"/>
      <c r="BI57" s="195"/>
      <c r="BJ57" s="195"/>
      <c r="BK57" s="195"/>
      <c r="BL57" s="195"/>
      <c r="BM57" s="195"/>
      <c r="BN57" s="195"/>
      <c r="BO57" s="195"/>
      <c r="BP57" s="195"/>
      <c r="BQ57" s="195"/>
      <c r="BR57" s="195"/>
      <c r="BS57" s="195"/>
      <c r="BT57" s="195"/>
      <c r="BU57" s="195"/>
      <c r="BV57" s="195"/>
      <c r="BW57" s="195"/>
      <c r="BX57" s="195"/>
      <c r="BY57" s="195"/>
      <c r="BZ57" s="195"/>
      <c r="CA57" s="195"/>
      <c r="CB57" s="195"/>
      <c r="CC57" s="195"/>
      <c r="CD57" s="195"/>
      <c r="CE57" s="195"/>
      <c r="CF57" s="195"/>
      <c r="CG57" s="195"/>
      <c r="CH57" s="195"/>
      <c r="CI57" s="195"/>
      <c r="CJ57" s="195"/>
      <c r="CK57" s="195"/>
      <c r="CL57" s="195"/>
      <c r="CM57" s="195"/>
      <c r="CN57" s="195"/>
      <c r="CO57" s="195"/>
      <c r="CP57" s="195"/>
      <c r="CQ57" s="195"/>
      <c r="CR57" s="195"/>
      <c r="CS57" s="195"/>
      <c r="CT57" s="195"/>
      <c r="CU57" s="195"/>
      <c r="CV57" s="195"/>
      <c r="CW57" s="195"/>
      <c r="CX57" s="195"/>
      <c r="CY57" s="195"/>
      <c r="CZ57" s="195"/>
      <c r="DA57" s="195"/>
      <c r="DB57" s="195"/>
      <c r="DC57" s="195"/>
      <c r="DD57" s="195"/>
      <c r="DE57" s="195"/>
      <c r="DF57" s="195"/>
      <c r="DG57" s="195"/>
      <c r="DH57" s="195"/>
      <c r="DI57" s="195"/>
      <c r="DJ57" s="195"/>
      <c r="DK57" s="195"/>
      <c r="DL57" s="195"/>
      <c r="DM57" s="195"/>
      <c r="DN57" s="195"/>
      <c r="DO57" s="195"/>
      <c r="DP57" s="195"/>
      <c r="DQ57" s="195"/>
      <c r="DR57" s="195"/>
      <c r="DS57" s="195"/>
      <c r="DT57" s="195"/>
      <c r="DU57" s="195"/>
      <c r="DV57" s="195"/>
      <c r="DW57" s="195"/>
      <c r="DX57" s="195"/>
      <c r="DY57" s="195"/>
      <c r="DZ57" s="195"/>
      <c r="EA57" s="195"/>
      <c r="EB57" s="195"/>
      <c r="EC57" s="195"/>
      <c r="ED57" s="195"/>
      <c r="EE57" s="195"/>
      <c r="EF57" s="195"/>
      <c r="EG57" s="195"/>
      <c r="EH57" s="195"/>
      <c r="EI57" s="195"/>
      <c r="EJ57" s="195"/>
      <c r="EK57" s="195"/>
      <c r="EL57" s="195"/>
      <c r="EM57" s="195"/>
      <c r="EN57" s="195"/>
      <c r="EO57" s="195"/>
      <c r="EP57" s="195"/>
      <c r="EQ57" s="195"/>
      <c r="ER57" s="195"/>
      <c r="ES57" s="195"/>
      <c r="ET57" s="195"/>
      <c r="EU57" s="195"/>
      <c r="EV57" s="195"/>
      <c r="EW57" s="195"/>
      <c r="EX57" s="195"/>
      <c r="EY57" s="195"/>
      <c r="EZ57" s="195"/>
      <c r="FA57" s="195"/>
      <c r="FB57" s="195"/>
      <c r="FC57" s="195"/>
      <c r="FD57" s="195"/>
      <c r="FE57" s="195"/>
      <c r="FF57" s="195"/>
      <c r="FG57" s="195"/>
      <c r="FH57" s="195"/>
      <c r="FI57" s="195"/>
      <c r="FJ57" s="195"/>
      <c r="FK57" s="195"/>
      <c r="FL57" s="195"/>
      <c r="FM57" s="195"/>
      <c r="FN57" s="195"/>
      <c r="FO57" s="195"/>
      <c r="FP57" s="195"/>
      <c r="FQ57" s="195"/>
      <c r="FR57" s="195"/>
      <c r="FS57" s="195"/>
      <c r="FT57" s="195"/>
      <c r="FU57" s="195"/>
      <c r="FV57" s="195"/>
      <c r="FW57" s="195"/>
      <c r="FX57" s="195"/>
      <c r="FY57" s="195"/>
      <c r="FZ57" s="195"/>
      <c r="GA57" s="195"/>
      <c r="GB57" s="195"/>
      <c r="GC57" s="195"/>
      <c r="GD57" s="195"/>
      <c r="GE57" s="195"/>
      <c r="GF57" s="195"/>
      <c r="GG57" s="195"/>
      <c r="GH57" s="195"/>
      <c r="GI57" s="195"/>
      <c r="GJ57" s="195"/>
      <c r="GK57" s="195"/>
      <c r="GL57" s="195"/>
      <c r="GM57" s="195"/>
      <c r="GN57" s="195"/>
      <c r="GO57" s="195"/>
      <c r="GP57" s="195"/>
      <c r="GQ57" s="195"/>
      <c r="GR57" s="195"/>
      <c r="GS57" s="195"/>
      <c r="GT57" s="195"/>
      <c r="GU57" s="195"/>
      <c r="GV57" s="195"/>
      <c r="GW57" s="195"/>
      <c r="GX57" s="195"/>
      <c r="GY57" s="195"/>
      <c r="GZ57" s="195"/>
      <c r="HA57" s="195"/>
      <c r="HB57" s="195"/>
      <c r="HC57" s="195"/>
      <c r="HD57" s="195"/>
      <c r="HE57" s="195"/>
      <c r="HF57" s="195"/>
      <c r="HG57" s="195"/>
      <c r="HH57" s="195"/>
      <c r="HI57" s="195"/>
      <c r="HJ57" s="195"/>
      <c r="HK57" s="195"/>
      <c r="HL57" s="195"/>
      <c r="HM57" s="195"/>
      <c r="HN57" s="195"/>
      <c r="HO57" s="195"/>
      <c r="HP57" s="195"/>
      <c r="HQ57" s="195"/>
      <c r="HR57" s="195"/>
      <c r="HS57" s="195"/>
      <c r="HT57" s="195"/>
      <c r="HU57" s="195"/>
      <c r="HV57" s="195"/>
      <c r="HW57" s="195"/>
      <c r="HX57" s="195"/>
      <c r="HY57" s="195"/>
      <c r="HZ57" s="195"/>
      <c r="IA57" s="195"/>
      <c r="IB57" s="195"/>
      <c r="IC57" s="195"/>
      <c r="ID57" s="195"/>
      <c r="IE57" s="195"/>
      <c r="IF57" s="195"/>
      <c r="IG57" s="195"/>
      <c r="IH57" s="195"/>
      <c r="II57" s="195"/>
      <c r="IJ57" s="195"/>
      <c r="IK57" s="195"/>
      <c r="IL57" s="195"/>
      <c r="IM57" s="195"/>
      <c r="IN57" s="195"/>
      <c r="IO57" s="195"/>
      <c r="IP57" s="195"/>
      <c r="IQ57" s="195"/>
      <c r="IR57" s="195"/>
      <c r="IS57" s="195"/>
      <c r="IT57" s="195"/>
      <c r="IU57" s="195"/>
      <c r="IV57" s="195"/>
    </row>
    <row r="58" spans="1:256" customFormat="1" ht="21" customHeight="1">
      <c r="A58" s="41" t="s">
        <v>1396</v>
      </c>
      <c r="B58" s="204">
        <f>SUM(B52:B57)</f>
        <v>230569</v>
      </c>
      <c r="C58" s="209">
        <f>SUM(C52:C57)</f>
        <v>242303</v>
      </c>
      <c r="D58" s="206">
        <f>+(C58-B58)/B58*100</f>
        <v>5.08914901829821</v>
      </c>
      <c r="E58" s="195"/>
      <c r="F58" s="195"/>
      <c r="G58" s="195"/>
      <c r="H58" s="195"/>
      <c r="I58" s="195"/>
      <c r="J58" s="195"/>
      <c r="K58" s="195"/>
      <c r="L58" s="195"/>
      <c r="M58" s="195"/>
      <c r="N58" s="195"/>
      <c r="O58" s="195"/>
      <c r="P58" s="195"/>
      <c r="Q58" s="195"/>
      <c r="R58" s="195"/>
      <c r="S58" s="195"/>
      <c r="T58" s="195"/>
      <c r="U58" s="195"/>
      <c r="V58" s="195"/>
      <c r="W58" s="195"/>
      <c r="X58" s="195"/>
      <c r="Y58" s="195"/>
      <c r="Z58" s="195"/>
      <c r="AA58" s="195"/>
      <c r="AB58" s="195"/>
      <c r="AC58" s="195"/>
      <c r="AD58" s="195"/>
      <c r="AE58" s="195"/>
      <c r="AF58" s="195"/>
      <c r="AG58" s="195"/>
      <c r="AH58" s="195"/>
      <c r="AI58" s="195"/>
      <c r="AJ58" s="195"/>
      <c r="AK58" s="195"/>
      <c r="AL58" s="195"/>
      <c r="AM58" s="195"/>
      <c r="AN58" s="195"/>
      <c r="AO58" s="195"/>
      <c r="AP58" s="195"/>
      <c r="AQ58" s="195"/>
      <c r="AR58" s="195"/>
      <c r="AS58" s="195"/>
      <c r="AT58" s="195"/>
      <c r="AU58" s="195"/>
      <c r="AV58" s="195"/>
      <c r="AW58" s="195"/>
      <c r="AX58" s="195"/>
      <c r="AY58" s="195"/>
      <c r="AZ58" s="195"/>
      <c r="BA58" s="195"/>
      <c r="BB58" s="195"/>
      <c r="BC58" s="195"/>
      <c r="BD58" s="195"/>
      <c r="BE58" s="195"/>
      <c r="BF58" s="195"/>
      <c r="BG58" s="195"/>
      <c r="BH58" s="195"/>
      <c r="BI58" s="195"/>
      <c r="BJ58" s="195"/>
      <c r="BK58" s="195"/>
      <c r="BL58" s="195"/>
      <c r="BM58" s="195"/>
      <c r="BN58" s="195"/>
      <c r="BO58" s="195"/>
      <c r="BP58" s="195"/>
      <c r="BQ58" s="195"/>
      <c r="BR58" s="195"/>
      <c r="BS58" s="195"/>
      <c r="BT58" s="195"/>
      <c r="BU58" s="195"/>
      <c r="BV58" s="195"/>
      <c r="BW58" s="195"/>
      <c r="BX58" s="195"/>
      <c r="BY58" s="195"/>
      <c r="BZ58" s="195"/>
      <c r="CA58" s="195"/>
      <c r="CB58" s="195"/>
      <c r="CC58" s="195"/>
      <c r="CD58" s="195"/>
      <c r="CE58" s="195"/>
      <c r="CF58" s="195"/>
      <c r="CG58" s="195"/>
      <c r="CH58" s="195"/>
      <c r="CI58" s="195"/>
      <c r="CJ58" s="195"/>
      <c r="CK58" s="195"/>
      <c r="CL58" s="195"/>
      <c r="CM58" s="195"/>
      <c r="CN58" s="195"/>
      <c r="CO58" s="195"/>
      <c r="CP58" s="195"/>
      <c r="CQ58" s="195"/>
      <c r="CR58" s="195"/>
      <c r="CS58" s="195"/>
      <c r="CT58" s="195"/>
      <c r="CU58" s="195"/>
      <c r="CV58" s="195"/>
      <c r="CW58" s="195"/>
      <c r="CX58" s="195"/>
      <c r="CY58" s="195"/>
      <c r="CZ58" s="195"/>
      <c r="DA58" s="195"/>
      <c r="DB58" s="195"/>
      <c r="DC58" s="195"/>
      <c r="DD58" s="195"/>
      <c r="DE58" s="195"/>
      <c r="DF58" s="195"/>
      <c r="DG58" s="195"/>
      <c r="DH58" s="195"/>
      <c r="DI58" s="195"/>
      <c r="DJ58" s="195"/>
      <c r="DK58" s="195"/>
      <c r="DL58" s="195"/>
      <c r="DM58" s="195"/>
      <c r="DN58" s="195"/>
      <c r="DO58" s="195"/>
      <c r="DP58" s="195"/>
      <c r="DQ58" s="195"/>
      <c r="DR58" s="195"/>
      <c r="DS58" s="195"/>
      <c r="DT58" s="195"/>
      <c r="DU58" s="195"/>
      <c r="DV58" s="195"/>
      <c r="DW58" s="195"/>
      <c r="DX58" s="195"/>
      <c r="DY58" s="195"/>
      <c r="DZ58" s="195"/>
      <c r="EA58" s="195"/>
      <c r="EB58" s="195"/>
      <c r="EC58" s="195"/>
      <c r="ED58" s="195"/>
      <c r="EE58" s="195"/>
      <c r="EF58" s="195"/>
      <c r="EG58" s="195"/>
      <c r="EH58" s="195"/>
      <c r="EI58" s="195"/>
      <c r="EJ58" s="195"/>
      <c r="EK58" s="195"/>
      <c r="EL58" s="195"/>
      <c r="EM58" s="195"/>
      <c r="EN58" s="195"/>
      <c r="EO58" s="195"/>
      <c r="EP58" s="195"/>
      <c r="EQ58" s="195"/>
      <c r="ER58" s="195"/>
      <c r="ES58" s="195"/>
      <c r="ET58" s="195"/>
      <c r="EU58" s="195"/>
      <c r="EV58" s="195"/>
      <c r="EW58" s="195"/>
      <c r="EX58" s="195"/>
      <c r="EY58" s="195"/>
      <c r="EZ58" s="195"/>
      <c r="FA58" s="195"/>
      <c r="FB58" s="195"/>
      <c r="FC58" s="195"/>
      <c r="FD58" s="195"/>
      <c r="FE58" s="195"/>
      <c r="FF58" s="195"/>
      <c r="FG58" s="195"/>
      <c r="FH58" s="195"/>
      <c r="FI58" s="195"/>
      <c r="FJ58" s="195"/>
      <c r="FK58" s="195"/>
      <c r="FL58" s="195"/>
      <c r="FM58" s="195"/>
      <c r="FN58" s="195"/>
      <c r="FO58" s="195"/>
      <c r="FP58" s="195"/>
      <c r="FQ58" s="195"/>
      <c r="FR58" s="195"/>
      <c r="FS58" s="195"/>
      <c r="FT58" s="195"/>
      <c r="FU58" s="195"/>
      <c r="FV58" s="195"/>
      <c r="FW58" s="195"/>
      <c r="FX58" s="195"/>
      <c r="FY58" s="195"/>
      <c r="FZ58" s="195"/>
      <c r="GA58" s="195"/>
      <c r="GB58" s="195"/>
      <c r="GC58" s="195"/>
      <c r="GD58" s="195"/>
      <c r="GE58" s="195"/>
      <c r="GF58" s="195"/>
      <c r="GG58" s="195"/>
      <c r="GH58" s="195"/>
      <c r="GI58" s="195"/>
      <c r="GJ58" s="195"/>
      <c r="GK58" s="195"/>
      <c r="GL58" s="195"/>
      <c r="GM58" s="195"/>
      <c r="GN58" s="195"/>
      <c r="GO58" s="195"/>
      <c r="GP58" s="195"/>
      <c r="GQ58" s="195"/>
      <c r="GR58" s="195"/>
      <c r="GS58" s="195"/>
      <c r="GT58" s="195"/>
      <c r="GU58" s="195"/>
      <c r="GV58" s="195"/>
      <c r="GW58" s="195"/>
      <c r="GX58" s="195"/>
      <c r="GY58" s="195"/>
      <c r="GZ58" s="195"/>
      <c r="HA58" s="195"/>
      <c r="HB58" s="195"/>
      <c r="HC58" s="195"/>
      <c r="HD58" s="195"/>
      <c r="HE58" s="195"/>
      <c r="HF58" s="195"/>
      <c r="HG58" s="195"/>
      <c r="HH58" s="195"/>
      <c r="HI58" s="195"/>
      <c r="HJ58" s="195"/>
      <c r="HK58" s="195"/>
      <c r="HL58" s="195"/>
      <c r="HM58" s="195"/>
      <c r="HN58" s="195"/>
      <c r="HO58" s="195"/>
      <c r="HP58" s="195"/>
      <c r="HQ58" s="195"/>
      <c r="HR58" s="195"/>
      <c r="HS58" s="195"/>
      <c r="HT58" s="195"/>
      <c r="HU58" s="195"/>
      <c r="HV58" s="195"/>
      <c r="HW58" s="195"/>
      <c r="HX58" s="195"/>
      <c r="HY58" s="195"/>
      <c r="HZ58" s="195"/>
      <c r="IA58" s="195"/>
      <c r="IB58" s="195"/>
      <c r="IC58" s="195"/>
      <c r="ID58" s="195"/>
      <c r="IE58" s="195"/>
      <c r="IF58" s="195"/>
      <c r="IG58" s="195"/>
      <c r="IH58" s="195"/>
      <c r="II58" s="195"/>
      <c r="IJ58" s="195"/>
      <c r="IK58" s="195"/>
      <c r="IL58" s="195"/>
      <c r="IM58" s="195"/>
      <c r="IN58" s="195"/>
      <c r="IO58" s="195"/>
      <c r="IP58" s="195"/>
      <c r="IQ58" s="195"/>
      <c r="IR58" s="195"/>
      <c r="IS58" s="195"/>
      <c r="IT58" s="195"/>
      <c r="IU58" s="195"/>
      <c r="IV58" s="195"/>
    </row>
    <row r="59" spans="1:256" ht="27" customHeight="1">
      <c r="A59" s="697" t="s">
        <v>1473</v>
      </c>
      <c r="B59" s="697"/>
      <c r="C59" s="755"/>
      <c r="D59" s="697"/>
      <c r="IV59"/>
    </row>
    <row r="60" spans="1:256" ht="23.1" customHeight="1">
      <c r="A60" s="697" t="s">
        <v>1474</v>
      </c>
      <c r="B60" s="697"/>
      <c r="C60" s="755"/>
      <c r="D60" s="697"/>
    </row>
    <row r="61" spans="1:256" ht="26.1" customHeight="1">
      <c r="A61" s="756" t="s">
        <v>1515</v>
      </c>
      <c r="B61" s="756"/>
      <c r="C61" s="689"/>
      <c r="D61" s="756"/>
    </row>
  </sheetData>
  <mergeCells count="4">
    <mergeCell ref="A1:D1"/>
    <mergeCell ref="A59:D59"/>
    <mergeCell ref="A60:D60"/>
    <mergeCell ref="A61:D61"/>
  </mergeCells>
  <phoneticPr fontId="114" type="noConversion"/>
  <printOptions horizontalCentered="1"/>
  <pageMargins left="0.79027777777777797" right="0.79027777777777797" top="0.97916666666666696" bottom="0.97916666666666696" header="0.2" footer="0.79027777777777797"/>
  <pageSetup paperSize="9" scale="80" firstPageNumber="20" orientation="portrait" useFirstPageNumber="1"/>
  <headerFooter alignWithMargins="0">
    <oddFooter>&amp;C第 &amp;P 页</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pageSetUpPr fitToPage="1"/>
  </sheetPr>
  <dimension ref="A1:K26"/>
  <sheetViews>
    <sheetView topLeftCell="B1" workbookViewId="0">
      <selection activeCell="E18" sqref="E18"/>
    </sheetView>
  </sheetViews>
  <sheetFormatPr defaultColWidth="9" defaultRowHeight="14.25"/>
  <cols>
    <col min="1" max="1" width="34.625" customWidth="1"/>
    <col min="2" max="4" width="33.25" customWidth="1"/>
    <col min="6" max="11" width="9" hidden="1" customWidth="1"/>
  </cols>
  <sheetData>
    <row r="1" spans="1:4" ht="37.5" customHeight="1">
      <c r="A1" s="757" t="s">
        <v>1516</v>
      </c>
      <c r="B1" s="757"/>
      <c r="C1" s="757"/>
      <c r="D1" s="757"/>
    </row>
    <row r="2" spans="1:4" ht="17.25" customHeight="1">
      <c r="A2" s="154"/>
      <c r="B2" s="154"/>
      <c r="C2" s="154"/>
      <c r="D2" s="186" t="s">
        <v>34</v>
      </c>
    </row>
    <row r="3" spans="1:4" ht="22.5" customHeight="1">
      <c r="A3" s="758" t="s">
        <v>1517</v>
      </c>
      <c r="B3" s="758"/>
      <c r="C3" s="758" t="s">
        <v>1518</v>
      </c>
      <c r="D3" s="758"/>
    </row>
    <row r="4" spans="1:4" s="184" customFormat="1" ht="22.5" customHeight="1">
      <c r="A4" s="187" t="s">
        <v>1519</v>
      </c>
      <c r="B4" s="187" t="s">
        <v>324</v>
      </c>
      <c r="C4" s="187" t="s">
        <v>1519</v>
      </c>
      <c r="D4" s="187" t="s">
        <v>324</v>
      </c>
    </row>
    <row r="5" spans="1:4" ht="22.5" customHeight="1">
      <c r="A5" s="170" t="s">
        <v>177</v>
      </c>
      <c r="B5" s="176">
        <v>1028</v>
      </c>
      <c r="C5" s="170" t="s">
        <v>178</v>
      </c>
      <c r="D5" s="176"/>
    </row>
    <row r="6" spans="1:4" ht="22.5" customHeight="1">
      <c r="A6" s="170" t="s">
        <v>179</v>
      </c>
      <c r="B6" s="176">
        <v>1028</v>
      </c>
      <c r="C6" s="170" t="s">
        <v>180</v>
      </c>
      <c r="D6" s="176"/>
    </row>
    <row r="7" spans="1:4" ht="22.5" customHeight="1">
      <c r="A7" s="170" t="s">
        <v>1520</v>
      </c>
      <c r="B7" s="176"/>
      <c r="C7" s="170" t="s">
        <v>182</v>
      </c>
      <c r="D7" s="176"/>
    </row>
    <row r="8" spans="1:4" ht="22.5" customHeight="1">
      <c r="A8" s="170" t="s">
        <v>183</v>
      </c>
      <c r="B8" s="176"/>
      <c r="C8" s="170" t="s">
        <v>184</v>
      </c>
      <c r="D8" s="176"/>
    </row>
    <row r="9" spans="1:4" ht="22.5" customHeight="1">
      <c r="A9" s="170" t="s">
        <v>185</v>
      </c>
      <c r="B9" s="176"/>
      <c r="C9" s="170" t="s">
        <v>186</v>
      </c>
      <c r="D9" s="176"/>
    </row>
    <row r="10" spans="1:4" ht="22.5" customHeight="1">
      <c r="A10" s="188" t="s">
        <v>187</v>
      </c>
      <c r="B10" s="176"/>
      <c r="C10" s="170" t="s">
        <v>188</v>
      </c>
      <c r="D10" s="176"/>
    </row>
    <row r="11" spans="1:4" ht="22.5" customHeight="1">
      <c r="A11" s="188" t="s">
        <v>189</v>
      </c>
      <c r="B11" s="176"/>
      <c r="C11" s="170" t="s">
        <v>190</v>
      </c>
      <c r="D11" s="176"/>
    </row>
    <row r="12" spans="1:4" ht="22.5" customHeight="1">
      <c r="A12" s="189" t="s">
        <v>191</v>
      </c>
      <c r="B12" s="176"/>
      <c r="C12" s="170" t="s">
        <v>192</v>
      </c>
      <c r="D12" s="176"/>
    </row>
    <row r="13" spans="1:4" ht="22.5" customHeight="1">
      <c r="A13" s="170" t="s">
        <v>193</v>
      </c>
      <c r="B13" s="176"/>
      <c r="C13" s="170" t="s">
        <v>194</v>
      </c>
      <c r="D13" s="176"/>
    </row>
    <row r="14" spans="1:4" ht="22.5" customHeight="1">
      <c r="A14" s="170" t="s">
        <v>195</v>
      </c>
      <c r="B14" s="176"/>
      <c r="C14" s="170" t="s">
        <v>196</v>
      </c>
      <c r="D14" s="176"/>
    </row>
    <row r="15" spans="1:4" ht="22.5" customHeight="1">
      <c r="A15" s="170" t="s">
        <v>197</v>
      </c>
      <c r="B15" s="176"/>
      <c r="C15" s="170" t="s">
        <v>198</v>
      </c>
      <c r="D15" s="176">
        <v>720</v>
      </c>
    </row>
    <row r="16" spans="1:4" ht="22.5" customHeight="1">
      <c r="A16" s="170" t="s">
        <v>195</v>
      </c>
      <c r="B16" s="176"/>
      <c r="C16" s="170" t="s">
        <v>199</v>
      </c>
      <c r="D16" s="176">
        <v>308</v>
      </c>
    </row>
    <row r="17" spans="1:4" ht="22.5" customHeight="1">
      <c r="A17" s="170" t="s">
        <v>200</v>
      </c>
      <c r="B17" s="176"/>
      <c r="C17" s="170" t="s">
        <v>1521</v>
      </c>
      <c r="D17" s="176">
        <v>308</v>
      </c>
    </row>
    <row r="18" spans="1:4" ht="22.5" customHeight="1">
      <c r="A18" s="170" t="s">
        <v>195</v>
      </c>
      <c r="B18" s="176"/>
      <c r="C18" s="170"/>
      <c r="D18" s="176"/>
    </row>
    <row r="19" spans="1:4" ht="22.5" customHeight="1">
      <c r="A19" s="26" t="s">
        <v>202</v>
      </c>
      <c r="B19" s="190">
        <f>B5+B9+B13+B15+B17</f>
        <v>1028</v>
      </c>
      <c r="C19" s="26" t="s">
        <v>203</v>
      </c>
      <c r="D19" s="176">
        <f>D12+D15+D17</f>
        <v>1028</v>
      </c>
    </row>
    <row r="20" spans="1:4" ht="22.5" customHeight="1">
      <c r="A20" s="191" t="s">
        <v>1522</v>
      </c>
      <c r="B20" s="192"/>
      <c r="C20" s="191" t="s">
        <v>1514</v>
      </c>
      <c r="D20" s="192"/>
    </row>
    <row r="21" spans="1:4" s="185" customFormat="1" ht="22.5" customHeight="1">
      <c r="A21" s="25" t="s">
        <v>1523</v>
      </c>
      <c r="B21" s="176">
        <f>B19+B20</f>
        <v>1028</v>
      </c>
      <c r="C21" s="25" t="s">
        <v>1524</v>
      </c>
      <c r="D21" s="176">
        <f>+D19</f>
        <v>1028</v>
      </c>
    </row>
    <row r="22" spans="1:4" s="185" customFormat="1" ht="24.95" customHeight="1">
      <c r="A22" s="759"/>
      <c r="B22" s="759"/>
      <c r="D22" s="193"/>
    </row>
    <row r="23" spans="1:4" s="185" customFormat="1"/>
    <row r="24" spans="1:4" s="185" customFormat="1"/>
    <row r="25" spans="1:4" s="185" customFormat="1"/>
    <row r="26" spans="1:4" s="185" customFormat="1"/>
  </sheetData>
  <mergeCells count="4">
    <mergeCell ref="A1:D1"/>
    <mergeCell ref="A3:B3"/>
    <mergeCell ref="C3:D3"/>
    <mergeCell ref="A22:B22"/>
  </mergeCells>
  <phoneticPr fontId="114" type="noConversion"/>
  <printOptions horizontalCentered="1"/>
  <pageMargins left="0.38888888888888901" right="0.38888888888888901" top="0.97916666666666696" bottom="0.97916666666666696" header="0.2" footer="0.79027777777777797"/>
  <pageSetup paperSize="9" scale="91" firstPageNumber="21" orientation="landscape" useFirstPageNumber="1"/>
  <headerFooter alignWithMargins="0">
    <oddFooter>&amp;C第 &amp;P 页</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pageSetUpPr fitToPage="1"/>
  </sheetPr>
  <dimension ref="A1:XFB29"/>
  <sheetViews>
    <sheetView workbookViewId="0">
      <selection activeCell="A32" sqref="A32"/>
    </sheetView>
  </sheetViews>
  <sheetFormatPr defaultColWidth="9" defaultRowHeight="14.25"/>
  <cols>
    <col min="1" max="1" width="87.25" style="153" customWidth="1"/>
    <col min="2" max="2" width="25.875" style="174" customWidth="1"/>
    <col min="3" max="16382" width="9" style="153"/>
  </cols>
  <sheetData>
    <row r="1" spans="1:2" ht="47.25" customHeight="1">
      <c r="A1" s="733" t="s">
        <v>1525</v>
      </c>
      <c r="B1" s="760"/>
    </row>
    <row r="2" spans="1:2" s="154" customFormat="1" ht="14.25" customHeight="1">
      <c r="B2" s="175" t="s">
        <v>1526</v>
      </c>
    </row>
    <row r="3" spans="1:2" s="154" customFormat="1" ht="16.5" customHeight="1">
      <c r="A3" s="162" t="s">
        <v>1527</v>
      </c>
      <c r="B3" s="158" t="s">
        <v>324</v>
      </c>
    </row>
    <row r="4" spans="1:2" s="154" customFormat="1" ht="16.5" customHeight="1">
      <c r="A4" s="160" t="s">
        <v>177</v>
      </c>
      <c r="B4" s="176">
        <v>1028</v>
      </c>
    </row>
    <row r="5" spans="1:2" s="154" customFormat="1" ht="16.5" customHeight="1">
      <c r="A5" s="169" t="s">
        <v>1528</v>
      </c>
      <c r="B5" s="176">
        <f>SUM(B6:B11)</f>
        <v>1028.1499999999999</v>
      </c>
    </row>
    <row r="6" spans="1:2" s="154" customFormat="1" ht="16.5" customHeight="1">
      <c r="A6" s="177" t="s">
        <v>1529</v>
      </c>
      <c r="B6" s="178">
        <v>438.15</v>
      </c>
    </row>
    <row r="7" spans="1:2" s="154" customFormat="1" ht="16.5" customHeight="1">
      <c r="A7" s="179" t="s">
        <v>1530</v>
      </c>
      <c r="B7" s="178">
        <v>235.7</v>
      </c>
    </row>
    <row r="8" spans="1:2" s="154" customFormat="1" ht="16.5" customHeight="1">
      <c r="A8" s="177" t="s">
        <v>1531</v>
      </c>
      <c r="B8" s="178">
        <v>294.20999999999998</v>
      </c>
    </row>
    <row r="9" spans="1:2" s="154" customFormat="1" ht="16.5" customHeight="1">
      <c r="A9" s="180" t="s">
        <v>1532</v>
      </c>
      <c r="B9" s="181">
        <v>45</v>
      </c>
    </row>
    <row r="10" spans="1:2" s="154" customFormat="1" ht="16.5" customHeight="1">
      <c r="A10" s="180" t="s">
        <v>1533</v>
      </c>
      <c r="B10" s="181">
        <v>12</v>
      </c>
    </row>
    <row r="11" spans="1:2" s="154" customFormat="1" ht="16.5" customHeight="1">
      <c r="A11" s="180" t="s">
        <v>1534</v>
      </c>
      <c r="B11" s="181">
        <v>3.09</v>
      </c>
    </row>
    <row r="12" spans="1:2" s="154" customFormat="1" ht="16.5" customHeight="1">
      <c r="A12" s="160" t="s">
        <v>183</v>
      </c>
      <c r="B12" s="176"/>
    </row>
    <row r="13" spans="1:2" s="154" customFormat="1" ht="16.5" customHeight="1">
      <c r="A13" s="160" t="s">
        <v>185</v>
      </c>
      <c r="B13" s="176"/>
    </row>
    <row r="14" spans="1:2" s="154" customFormat="1" ht="16.5" customHeight="1">
      <c r="A14" s="182" t="s">
        <v>1535</v>
      </c>
      <c r="B14" s="176"/>
    </row>
    <row r="15" spans="1:2" s="154" customFormat="1" ht="16.5" customHeight="1">
      <c r="A15" s="182" t="s">
        <v>1536</v>
      </c>
      <c r="B15" s="176"/>
    </row>
    <row r="16" spans="1:2" s="154" customFormat="1" ht="16.5" customHeight="1">
      <c r="A16" s="182" t="s">
        <v>1537</v>
      </c>
      <c r="B16" s="176"/>
    </row>
    <row r="17" spans="1:2" s="154" customFormat="1" ht="16.5" customHeight="1">
      <c r="A17" s="160" t="s">
        <v>193</v>
      </c>
      <c r="B17" s="176"/>
    </row>
    <row r="18" spans="1:2" s="154" customFormat="1" ht="16.5" customHeight="1">
      <c r="A18" s="160" t="s">
        <v>1538</v>
      </c>
      <c r="B18" s="176"/>
    </row>
    <row r="19" spans="1:2" s="154" customFormat="1" ht="16.5" customHeight="1">
      <c r="A19" s="182" t="s">
        <v>1539</v>
      </c>
      <c r="B19" s="176"/>
    </row>
    <row r="20" spans="1:2" s="154" customFormat="1" ht="16.5" customHeight="1">
      <c r="A20" s="182" t="s">
        <v>1540</v>
      </c>
      <c r="B20" s="176"/>
    </row>
    <row r="21" spans="1:2" s="154" customFormat="1" ht="16.5" customHeight="1">
      <c r="A21" s="182" t="s">
        <v>1541</v>
      </c>
      <c r="B21" s="176"/>
    </row>
    <row r="22" spans="1:2" s="154" customFormat="1" ht="16.5" customHeight="1">
      <c r="A22" s="160" t="s">
        <v>197</v>
      </c>
      <c r="B22" s="176"/>
    </row>
    <row r="23" spans="1:2" s="154" customFormat="1" ht="16.5" customHeight="1">
      <c r="A23" s="182" t="s">
        <v>1542</v>
      </c>
      <c r="B23" s="176"/>
    </row>
    <row r="24" spans="1:2" s="154" customFormat="1" ht="16.5" customHeight="1">
      <c r="A24" s="182" t="s">
        <v>1543</v>
      </c>
      <c r="B24" s="176"/>
    </row>
    <row r="25" spans="1:2" s="154" customFormat="1" ht="16.5" customHeight="1">
      <c r="A25" s="182" t="s">
        <v>1544</v>
      </c>
      <c r="B25" s="176"/>
    </row>
    <row r="26" spans="1:2" s="154" customFormat="1" ht="16.5" customHeight="1">
      <c r="A26" s="160" t="s">
        <v>1545</v>
      </c>
      <c r="B26" s="176"/>
    </row>
    <row r="27" spans="1:2" s="154" customFormat="1" ht="16.5" customHeight="1">
      <c r="A27" s="162" t="s">
        <v>1546</v>
      </c>
      <c r="B27" s="176"/>
    </row>
    <row r="28" spans="1:2" s="154" customFormat="1" ht="16.5" customHeight="1">
      <c r="A28" s="183" t="s">
        <v>1547</v>
      </c>
      <c r="B28" s="176">
        <v>1028</v>
      </c>
    </row>
    <row r="29" spans="1:2" ht="20.100000000000001" customHeight="1"/>
  </sheetData>
  <mergeCells count="1">
    <mergeCell ref="A1:B1"/>
  </mergeCells>
  <phoneticPr fontId="114" type="noConversion"/>
  <printOptions horizontalCentered="1"/>
  <pageMargins left="0.59027777777777801" right="0.59027777777777801" top="0.78680555555555598" bottom="0.78680555555555598" header="0.39305555555555599" footer="0.59027777777777801"/>
  <pageSetup paperSize="9" scale="95" firstPageNumber="194" orientation="landscape" useFirstPageNumber="1"/>
  <headerFooter alignWithMargins="0">
    <oddFooter>&amp;C&amp;11&amp;P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pageSetUpPr fitToPage="1"/>
  </sheetPr>
  <dimension ref="A1:E24"/>
  <sheetViews>
    <sheetView workbookViewId="0">
      <selection activeCell="D23" sqref="D23"/>
    </sheetView>
  </sheetViews>
  <sheetFormatPr defaultColWidth="9" defaultRowHeight="14.25"/>
  <cols>
    <col min="1" max="1" width="61.125" customWidth="1"/>
    <col min="2" max="5" width="14.5" style="156" customWidth="1"/>
  </cols>
  <sheetData>
    <row r="1" spans="1:5" s="153" customFormat="1" ht="59.25" customHeight="1">
      <c r="A1" s="733" t="s">
        <v>1548</v>
      </c>
      <c r="B1" s="760"/>
      <c r="C1" s="760"/>
      <c r="D1" s="760"/>
      <c r="E1" s="760"/>
    </row>
    <row r="2" spans="1:5" s="154" customFormat="1" ht="27.75" customHeight="1">
      <c r="B2" s="157"/>
      <c r="C2" s="157"/>
      <c r="D2" s="761" t="s">
        <v>34</v>
      </c>
      <c r="E2" s="761"/>
    </row>
    <row r="3" spans="1:5" s="154" customFormat="1" ht="32.25" customHeight="1">
      <c r="A3" s="763" t="s">
        <v>1549</v>
      </c>
      <c r="B3" s="762" t="s">
        <v>324</v>
      </c>
      <c r="C3" s="762"/>
      <c r="D3" s="762"/>
      <c r="E3" s="762"/>
    </row>
    <row r="4" spans="1:5" s="154" customFormat="1" ht="29.25" customHeight="1">
      <c r="A4" s="764"/>
      <c r="B4" s="159" t="s">
        <v>1550</v>
      </c>
      <c r="C4" s="159" t="s">
        <v>1551</v>
      </c>
      <c r="D4" s="159" t="s">
        <v>1552</v>
      </c>
      <c r="E4" s="159" t="s">
        <v>161</v>
      </c>
    </row>
    <row r="5" spans="1:5" s="154" customFormat="1" ht="21.95" customHeight="1">
      <c r="A5" s="160" t="s">
        <v>1553</v>
      </c>
      <c r="B5" s="161"/>
      <c r="C5" s="161"/>
      <c r="D5" s="161"/>
      <c r="E5" s="161"/>
    </row>
    <row r="6" spans="1:5" s="154" customFormat="1" ht="21.95" customHeight="1">
      <c r="A6" s="162" t="s">
        <v>1546</v>
      </c>
      <c r="B6" s="161"/>
      <c r="C6" s="161"/>
      <c r="D6" s="161"/>
      <c r="E6" s="161"/>
    </row>
    <row r="7" spans="1:5" s="154" customFormat="1" ht="21.95" customHeight="1">
      <c r="A7" s="160" t="s">
        <v>1554</v>
      </c>
      <c r="B7" s="161"/>
      <c r="C7" s="161"/>
      <c r="D7" s="161"/>
      <c r="E7" s="161"/>
    </row>
    <row r="8" spans="1:5" s="154" customFormat="1" ht="21.95" customHeight="1">
      <c r="A8" s="162" t="s">
        <v>1546</v>
      </c>
      <c r="B8" s="163"/>
      <c r="C8" s="163"/>
      <c r="D8" s="163"/>
      <c r="E8" s="163"/>
    </row>
    <row r="9" spans="1:5" s="154" customFormat="1" ht="21.95" customHeight="1">
      <c r="A9" s="160" t="s">
        <v>1555</v>
      </c>
      <c r="B9" s="163"/>
      <c r="C9" s="163"/>
      <c r="D9" s="163"/>
      <c r="E9" s="163"/>
    </row>
    <row r="10" spans="1:5" s="154" customFormat="1" ht="21.95" customHeight="1">
      <c r="A10" s="162" t="s">
        <v>1546</v>
      </c>
      <c r="B10" s="163"/>
      <c r="C10" s="163"/>
      <c r="D10" s="163"/>
      <c r="E10" s="163"/>
    </row>
    <row r="11" spans="1:5" s="154" customFormat="1" ht="21.95" customHeight="1">
      <c r="A11" s="160" t="s">
        <v>1556</v>
      </c>
      <c r="B11" s="163"/>
      <c r="C11" s="163"/>
      <c r="D11" s="163"/>
      <c r="E11" s="163"/>
    </row>
    <row r="12" spans="1:5" s="154" customFormat="1" ht="21.95" customHeight="1">
      <c r="A12" s="162" t="s">
        <v>1546</v>
      </c>
      <c r="B12" s="163"/>
      <c r="C12" s="163"/>
      <c r="D12" s="163"/>
      <c r="E12" s="163"/>
    </row>
    <row r="13" spans="1:5" s="154" customFormat="1" ht="21.95" customHeight="1">
      <c r="A13" s="160" t="s">
        <v>1557</v>
      </c>
      <c r="B13" s="164">
        <v>719.7</v>
      </c>
      <c r="C13" s="165"/>
      <c r="D13" s="165"/>
      <c r="E13" s="164">
        <v>719.7</v>
      </c>
    </row>
    <row r="14" spans="1:5" s="154" customFormat="1" ht="21.95" customHeight="1">
      <c r="A14" s="166" t="s">
        <v>1529</v>
      </c>
      <c r="B14" s="164">
        <v>306.7</v>
      </c>
      <c r="C14" s="167"/>
      <c r="D14" s="167"/>
      <c r="E14" s="164">
        <v>306.7</v>
      </c>
    </row>
    <row r="15" spans="1:5" s="154" customFormat="1" ht="21.95" customHeight="1">
      <c r="A15" s="166" t="s">
        <v>1558</v>
      </c>
      <c r="B15" s="164">
        <v>164.99</v>
      </c>
      <c r="C15" s="167"/>
      <c r="D15" s="167"/>
      <c r="E15" s="164">
        <v>164.99</v>
      </c>
    </row>
    <row r="16" spans="1:5" s="154" customFormat="1" ht="21.95" customHeight="1">
      <c r="A16" s="166" t="s">
        <v>1531</v>
      </c>
      <c r="B16" s="164">
        <v>205.95</v>
      </c>
      <c r="C16" s="167"/>
      <c r="D16" s="167"/>
      <c r="E16" s="164">
        <v>205.95</v>
      </c>
    </row>
    <row r="17" spans="1:5" s="154" customFormat="1" ht="21.95" customHeight="1">
      <c r="A17" s="166" t="s">
        <v>1532</v>
      </c>
      <c r="B17" s="164">
        <v>31.5</v>
      </c>
      <c r="C17" s="168"/>
      <c r="D17" s="168"/>
      <c r="E17" s="164">
        <v>31.5</v>
      </c>
    </row>
    <row r="18" spans="1:5" s="154" customFormat="1" ht="21.95" customHeight="1">
      <c r="A18" s="169" t="s">
        <v>1533</v>
      </c>
      <c r="B18" s="164">
        <v>8.4</v>
      </c>
      <c r="C18" s="168"/>
      <c r="D18" s="168"/>
      <c r="E18" s="164">
        <v>8.4</v>
      </c>
    </row>
    <row r="19" spans="1:5" s="154" customFormat="1" ht="21.95" customHeight="1">
      <c r="A19" s="169" t="s">
        <v>1534</v>
      </c>
      <c r="B19" s="164">
        <v>2.16</v>
      </c>
      <c r="C19" s="168"/>
      <c r="D19" s="168"/>
      <c r="E19" s="164">
        <v>2.16</v>
      </c>
    </row>
    <row r="20" spans="1:5" s="154" customFormat="1" ht="21.95" customHeight="1">
      <c r="A20" s="160" t="s">
        <v>1559</v>
      </c>
      <c r="B20" s="164">
        <v>308</v>
      </c>
      <c r="C20" s="168"/>
      <c r="D20" s="168"/>
      <c r="E20" s="164">
        <v>308</v>
      </c>
    </row>
    <row r="21" spans="1:5" s="154" customFormat="1" ht="21.95" customHeight="1">
      <c r="A21" s="170"/>
      <c r="B21" s="164"/>
      <c r="C21" s="168"/>
      <c r="D21" s="168"/>
      <c r="E21" s="164"/>
    </row>
    <row r="22" spans="1:5" s="154" customFormat="1" ht="21.95" customHeight="1">
      <c r="A22" s="171" t="s">
        <v>1560</v>
      </c>
      <c r="B22" s="164">
        <f>+B20+B13</f>
        <v>1027.7</v>
      </c>
      <c r="C22" s="167"/>
      <c r="D22" s="167"/>
      <c r="E22" s="164">
        <f>+E20+E13</f>
        <v>1027.7</v>
      </c>
    </row>
    <row r="23" spans="1:5" s="155" customFormat="1" ht="21.95" customHeight="1">
      <c r="A23" s="172"/>
      <c r="B23" s="173"/>
      <c r="C23" s="173"/>
      <c r="D23" s="173"/>
      <c r="E23" s="173"/>
    </row>
    <row r="24" spans="1:5" ht="20.100000000000001" customHeight="1"/>
  </sheetData>
  <mergeCells count="4">
    <mergeCell ref="A1:E1"/>
    <mergeCell ref="D2:E2"/>
    <mergeCell ref="B3:E3"/>
    <mergeCell ref="A3:A4"/>
  </mergeCells>
  <phoneticPr fontId="114" type="noConversion"/>
  <printOptions horizontalCentered="1"/>
  <pageMargins left="0.59027777777777801" right="0.59027777777777801" top="0.78680555555555598" bottom="0.78680555555555598" header="0.39305555555555599" footer="0.59027777777777801"/>
  <pageSetup paperSize="9" scale="86" firstPageNumber="196" orientation="landscape" useFirstPageNumber="1"/>
  <headerFooter alignWithMargins="0">
    <oddFooter>&amp;C&amp;11&amp;P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pageSetUpPr fitToPage="1"/>
  </sheetPr>
  <dimension ref="A1:G23"/>
  <sheetViews>
    <sheetView workbookViewId="0">
      <selection sqref="A1:XFD1048576"/>
    </sheetView>
  </sheetViews>
  <sheetFormatPr defaultColWidth="8" defaultRowHeight="14.25" customHeight="1"/>
  <cols>
    <col min="1" max="1" width="29" style="53" customWidth="1"/>
    <col min="2" max="2" width="12.125" style="53" customWidth="1"/>
    <col min="3" max="4" width="13.375" style="53" customWidth="1"/>
    <col min="5" max="5" width="11.375" style="53" customWidth="1"/>
    <col min="6" max="6" width="13.375" style="53" customWidth="1"/>
    <col min="7" max="7" width="12.25" style="53" customWidth="1"/>
    <col min="8" max="16384" width="8" style="53"/>
  </cols>
  <sheetData>
    <row r="1" spans="1:7" ht="4.5" customHeight="1">
      <c r="A1" s="87"/>
      <c r="B1" s="140"/>
      <c r="C1" s="140"/>
      <c r="D1" s="140"/>
      <c r="E1" s="140"/>
      <c r="F1" s="140"/>
      <c r="G1" s="140"/>
    </row>
    <row r="2" spans="1:7" ht="46.5" customHeight="1">
      <c r="A2" s="724" t="s">
        <v>1561</v>
      </c>
      <c r="B2" s="724"/>
      <c r="C2" s="724"/>
      <c r="D2" s="724"/>
      <c r="E2" s="724"/>
      <c r="F2" s="724"/>
      <c r="G2" s="724"/>
    </row>
    <row r="3" spans="1:7" ht="14.25" customHeight="1">
      <c r="A3" s="141"/>
      <c r="B3" s="141"/>
      <c r="C3" s="141"/>
      <c r="D3" s="141"/>
      <c r="E3" s="141"/>
      <c r="F3" s="141"/>
      <c r="G3" s="141"/>
    </row>
    <row r="4" spans="1:7" ht="12" customHeight="1">
      <c r="A4" s="58"/>
      <c r="B4" s="142"/>
      <c r="C4" s="142"/>
      <c r="D4" s="142"/>
      <c r="E4" s="142"/>
      <c r="F4" s="142"/>
      <c r="G4" s="60" t="s">
        <v>34</v>
      </c>
    </row>
    <row r="5" spans="1:7" ht="36.75" customHeight="1">
      <c r="A5" s="61" t="s">
        <v>209</v>
      </c>
      <c r="B5" s="143" t="s">
        <v>115</v>
      </c>
      <c r="C5" s="144" t="s">
        <v>210</v>
      </c>
      <c r="D5" s="144" t="s">
        <v>211</v>
      </c>
      <c r="E5" s="143" t="s">
        <v>212</v>
      </c>
      <c r="F5" s="143" t="s">
        <v>213</v>
      </c>
      <c r="G5" s="143" t="s">
        <v>214</v>
      </c>
    </row>
    <row r="6" spans="1:7" ht="18.75" customHeight="1">
      <c r="A6" s="145" t="s">
        <v>215</v>
      </c>
      <c r="B6" s="146">
        <v>137311</v>
      </c>
      <c r="C6" s="147">
        <v>8948</v>
      </c>
      <c r="D6" s="147">
        <v>6488</v>
      </c>
      <c r="E6" s="148">
        <v>4997</v>
      </c>
      <c r="F6" s="146">
        <v>96550</v>
      </c>
      <c r="G6" s="146">
        <v>20328</v>
      </c>
    </row>
    <row r="7" spans="1:7" ht="18.75" customHeight="1">
      <c r="A7" s="145" t="s">
        <v>216</v>
      </c>
      <c r="B7" s="146">
        <v>282357</v>
      </c>
      <c r="C7" s="149">
        <v>180810</v>
      </c>
      <c r="D7" s="149">
        <v>41123</v>
      </c>
      <c r="E7" s="149">
        <v>2098</v>
      </c>
      <c r="F7" s="149">
        <v>51076</v>
      </c>
      <c r="G7" s="149">
        <v>7250</v>
      </c>
    </row>
    <row r="8" spans="1:7" ht="18.75" customHeight="1">
      <c r="A8" s="150" t="s">
        <v>217</v>
      </c>
      <c r="B8" s="146">
        <v>129007</v>
      </c>
      <c r="C8" s="149">
        <v>58000</v>
      </c>
      <c r="D8" s="149">
        <v>20019</v>
      </c>
      <c r="E8" s="151">
        <v>1845</v>
      </c>
      <c r="F8" s="149">
        <v>43614</v>
      </c>
      <c r="G8" s="149">
        <v>5529</v>
      </c>
    </row>
    <row r="9" spans="1:7" ht="18.75" customHeight="1">
      <c r="A9" s="150" t="s">
        <v>218</v>
      </c>
      <c r="B9" s="146">
        <v>2636</v>
      </c>
      <c r="C9" s="149">
        <v>280</v>
      </c>
      <c r="D9" s="149">
        <v>100</v>
      </c>
      <c r="E9" s="151">
        <v>124</v>
      </c>
      <c r="F9" s="149">
        <v>1762</v>
      </c>
      <c r="G9" s="149">
        <v>370</v>
      </c>
    </row>
    <row r="10" spans="1:7" ht="18.75" customHeight="1">
      <c r="A10" s="62" t="s">
        <v>219</v>
      </c>
      <c r="B10" s="146">
        <v>23294</v>
      </c>
      <c r="C10" s="149">
        <v>2490</v>
      </c>
      <c r="D10" s="149">
        <v>20804</v>
      </c>
      <c r="E10" s="151"/>
      <c r="F10" s="149"/>
      <c r="G10" s="149"/>
    </row>
    <row r="11" spans="1:7" ht="18.75" customHeight="1">
      <c r="A11" s="62" t="s">
        <v>220</v>
      </c>
      <c r="B11" s="146">
        <v>6700</v>
      </c>
      <c r="C11" s="149">
        <v>800</v>
      </c>
      <c r="D11" s="149">
        <v>200</v>
      </c>
      <c r="E11" s="151"/>
      <c r="F11" s="149">
        <v>5700</v>
      </c>
      <c r="G11" s="149"/>
    </row>
    <row r="12" spans="1:7" ht="18.75" customHeight="1">
      <c r="A12" s="62" t="s">
        <v>221</v>
      </c>
      <c r="B12" s="146">
        <v>0</v>
      </c>
      <c r="C12" s="149"/>
      <c r="D12" s="149"/>
      <c r="E12" s="151"/>
      <c r="F12" s="149"/>
      <c r="G12" s="149"/>
    </row>
    <row r="13" spans="1:7" ht="18.75" customHeight="1">
      <c r="A13" s="62" t="s">
        <v>222</v>
      </c>
      <c r="B13" s="146">
        <v>119369</v>
      </c>
      <c r="C13" s="149">
        <v>119240</v>
      </c>
      <c r="D13" s="149"/>
      <c r="E13" s="151">
        <v>129</v>
      </c>
      <c r="F13" s="149"/>
      <c r="G13" s="149"/>
    </row>
    <row r="14" spans="1:7" ht="18.75" customHeight="1">
      <c r="A14" s="62" t="s">
        <v>223</v>
      </c>
      <c r="B14" s="146">
        <v>1351</v>
      </c>
      <c r="C14" s="149"/>
      <c r="D14" s="149"/>
      <c r="E14" s="151"/>
      <c r="F14" s="149"/>
      <c r="G14" s="149">
        <v>1351</v>
      </c>
    </row>
    <row r="15" spans="1:7" ht="18.75" customHeight="1">
      <c r="A15" s="150" t="s">
        <v>224</v>
      </c>
      <c r="B15" s="146">
        <v>274560</v>
      </c>
      <c r="C15" s="149">
        <v>172089</v>
      </c>
      <c r="D15" s="149">
        <v>45920</v>
      </c>
      <c r="E15" s="149">
        <v>2216</v>
      </c>
      <c r="F15" s="149">
        <v>48758</v>
      </c>
      <c r="G15" s="149">
        <v>5577</v>
      </c>
    </row>
    <row r="16" spans="1:7" ht="18.75" customHeight="1">
      <c r="A16" s="150" t="s">
        <v>225</v>
      </c>
      <c r="B16" s="146">
        <v>273042</v>
      </c>
      <c r="C16" s="149">
        <v>172089</v>
      </c>
      <c r="D16" s="149">
        <v>45720</v>
      </c>
      <c r="E16" s="151">
        <v>1998</v>
      </c>
      <c r="F16" s="149">
        <v>48358</v>
      </c>
      <c r="G16" s="149">
        <v>4877</v>
      </c>
    </row>
    <row r="17" spans="1:7" ht="18.75" customHeight="1">
      <c r="A17" s="150" t="s">
        <v>226</v>
      </c>
      <c r="B17" s="146">
        <v>900</v>
      </c>
      <c r="C17" s="149"/>
      <c r="D17" s="149">
        <v>200</v>
      </c>
      <c r="E17" s="151"/>
      <c r="F17" s="149"/>
      <c r="G17" s="149">
        <v>700</v>
      </c>
    </row>
    <row r="18" spans="1:7" ht="18.75" customHeight="1">
      <c r="A18" s="62" t="s">
        <v>227</v>
      </c>
      <c r="B18" s="146">
        <v>400</v>
      </c>
      <c r="C18" s="149"/>
      <c r="D18" s="149"/>
      <c r="E18" s="151"/>
      <c r="F18" s="149">
        <v>400</v>
      </c>
      <c r="G18" s="149"/>
    </row>
    <row r="19" spans="1:7" ht="18.75" customHeight="1">
      <c r="A19" s="152" t="s">
        <v>228</v>
      </c>
      <c r="B19" s="146">
        <v>0</v>
      </c>
      <c r="C19" s="149"/>
      <c r="D19" s="149"/>
      <c r="E19" s="151"/>
      <c r="F19" s="149"/>
      <c r="G19" s="149"/>
    </row>
    <row r="20" spans="1:7" ht="18.75" customHeight="1">
      <c r="A20" s="152" t="s">
        <v>229</v>
      </c>
      <c r="B20" s="146">
        <v>218</v>
      </c>
      <c r="C20" s="149"/>
      <c r="D20" s="149"/>
      <c r="E20" s="151">
        <v>218</v>
      </c>
      <c r="F20" s="149"/>
      <c r="G20" s="149"/>
    </row>
    <row r="21" spans="1:7" ht="18.75" customHeight="1">
      <c r="A21" s="145" t="s">
        <v>230</v>
      </c>
      <c r="B21" s="146">
        <v>7797</v>
      </c>
      <c r="C21" s="149">
        <v>8721</v>
      </c>
      <c r="D21" s="149">
        <v>-4797</v>
      </c>
      <c r="E21" s="149">
        <v>-118</v>
      </c>
      <c r="F21" s="149">
        <v>2318</v>
      </c>
      <c r="G21" s="149">
        <v>1673</v>
      </c>
    </row>
    <row r="22" spans="1:7" ht="18.75" customHeight="1">
      <c r="A22" s="150" t="s">
        <v>231</v>
      </c>
      <c r="B22" s="146">
        <v>145108</v>
      </c>
      <c r="C22" s="149">
        <v>17669</v>
      </c>
      <c r="D22" s="149">
        <v>1691</v>
      </c>
      <c r="E22" s="149">
        <v>4879</v>
      </c>
      <c r="F22" s="149">
        <v>98868</v>
      </c>
      <c r="G22" s="149">
        <v>22001</v>
      </c>
    </row>
    <row r="23" spans="1:7" ht="27.75" customHeight="1">
      <c r="A23" s="765" t="s">
        <v>1562</v>
      </c>
      <c r="B23" s="765"/>
      <c r="C23" s="765"/>
      <c r="D23" s="765"/>
      <c r="E23" s="765"/>
      <c r="F23" s="765"/>
      <c r="G23" s="765"/>
    </row>
  </sheetData>
  <mergeCells count="2">
    <mergeCell ref="A2:G2"/>
    <mergeCell ref="A23:G23"/>
  </mergeCells>
  <phoneticPr fontId="114" type="noConversion"/>
  <pageMargins left="0.74791666666666701" right="0.74791666666666701" top="0.98402777777777795" bottom="0.98402777777777795" header="0.51180555555555596" footer="0.51180555555555596"/>
  <pageSetup paperSize="9" scale="95" orientation="landscape" errors="blank"/>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G13"/>
  <sheetViews>
    <sheetView workbookViewId="0">
      <selection activeCell="A2" sqref="A2:G2"/>
    </sheetView>
  </sheetViews>
  <sheetFormatPr defaultColWidth="8" defaultRowHeight="12"/>
  <cols>
    <col min="1" max="1" width="29" style="53" customWidth="1"/>
    <col min="2" max="2" width="12.125" style="53" customWidth="1"/>
    <col min="3" max="4" width="13.375" style="53" customWidth="1"/>
    <col min="5" max="5" width="11.375" style="53" customWidth="1"/>
    <col min="6" max="6" width="13.375" style="53" customWidth="1"/>
    <col min="7" max="7" width="12.25" style="53" customWidth="1"/>
    <col min="8" max="16384" width="8" style="53"/>
  </cols>
  <sheetData>
    <row r="1" spans="1:7" ht="4.5" customHeight="1">
      <c r="A1" s="87"/>
      <c r="B1" s="140"/>
      <c r="C1" s="140"/>
      <c r="D1" s="140"/>
      <c r="E1" s="140"/>
      <c r="F1" s="140"/>
      <c r="G1" s="140"/>
    </row>
    <row r="2" spans="1:7" ht="46.5" customHeight="1">
      <c r="A2" s="766" t="s">
        <v>1744</v>
      </c>
      <c r="B2" s="724"/>
      <c r="C2" s="724"/>
      <c r="D2" s="724"/>
      <c r="E2" s="724"/>
      <c r="F2" s="724"/>
      <c r="G2" s="724"/>
    </row>
    <row r="3" spans="1:7" ht="14.25" customHeight="1">
      <c r="A3" s="141"/>
      <c r="B3" s="141"/>
      <c r="C3" s="141"/>
      <c r="D3" s="141"/>
      <c r="E3" s="141"/>
      <c r="F3" s="141"/>
      <c r="G3" s="141"/>
    </row>
    <row r="4" spans="1:7" ht="12" customHeight="1">
      <c r="A4" s="58"/>
      <c r="B4" s="142"/>
      <c r="C4" s="142"/>
      <c r="D4" s="142"/>
      <c r="E4" s="142"/>
      <c r="F4" s="142"/>
      <c r="G4" s="60" t="s">
        <v>34</v>
      </c>
    </row>
    <row r="5" spans="1:7" ht="36.75" customHeight="1">
      <c r="A5" s="61" t="s">
        <v>209</v>
      </c>
      <c r="B5" s="143" t="s">
        <v>115</v>
      </c>
      <c r="C5" s="144" t="s">
        <v>210</v>
      </c>
      <c r="D5" s="144" t="s">
        <v>211</v>
      </c>
      <c r="E5" s="143" t="s">
        <v>212</v>
      </c>
      <c r="F5" s="143" t="s">
        <v>213</v>
      </c>
      <c r="G5" s="143" t="s">
        <v>214</v>
      </c>
    </row>
    <row r="6" spans="1:7" ht="18.75" customHeight="1">
      <c r="A6" s="654" t="s">
        <v>1742</v>
      </c>
      <c r="B6" s="146">
        <v>282357</v>
      </c>
      <c r="C6" s="149">
        <v>180810</v>
      </c>
      <c r="D6" s="149">
        <v>41123</v>
      </c>
      <c r="E6" s="149">
        <v>2098</v>
      </c>
      <c r="F6" s="149">
        <v>51076</v>
      </c>
      <c r="G6" s="149">
        <v>7250</v>
      </c>
    </row>
    <row r="7" spans="1:7" ht="18.75" customHeight="1">
      <c r="A7" s="150" t="s">
        <v>217</v>
      </c>
      <c r="B7" s="146">
        <v>129007</v>
      </c>
      <c r="C7" s="149">
        <v>58000</v>
      </c>
      <c r="D7" s="149">
        <v>20019</v>
      </c>
      <c r="E7" s="151">
        <v>1845</v>
      </c>
      <c r="F7" s="149">
        <v>43614</v>
      </c>
      <c r="G7" s="149">
        <v>5529</v>
      </c>
    </row>
    <row r="8" spans="1:7" ht="18.75" customHeight="1">
      <c r="A8" s="150" t="s">
        <v>218</v>
      </c>
      <c r="B8" s="146">
        <v>2636</v>
      </c>
      <c r="C8" s="149">
        <v>280</v>
      </c>
      <c r="D8" s="149">
        <v>100</v>
      </c>
      <c r="E8" s="151">
        <v>124</v>
      </c>
      <c r="F8" s="149">
        <v>1762</v>
      </c>
      <c r="G8" s="149">
        <v>370</v>
      </c>
    </row>
    <row r="9" spans="1:7" ht="18.75" customHeight="1">
      <c r="A9" s="62" t="s">
        <v>219</v>
      </c>
      <c r="B9" s="146">
        <v>23294</v>
      </c>
      <c r="C9" s="149">
        <v>2490</v>
      </c>
      <c r="D9" s="149">
        <v>20804</v>
      </c>
      <c r="E9" s="151"/>
      <c r="F9" s="149"/>
      <c r="G9" s="149"/>
    </row>
    <row r="10" spans="1:7" ht="18.75" customHeight="1">
      <c r="A10" s="62" t="s">
        <v>220</v>
      </c>
      <c r="B10" s="146">
        <v>6700</v>
      </c>
      <c r="C10" s="149">
        <v>800</v>
      </c>
      <c r="D10" s="149">
        <v>200</v>
      </c>
      <c r="E10" s="151"/>
      <c r="F10" s="149">
        <v>5700</v>
      </c>
      <c r="G10" s="149"/>
    </row>
    <row r="11" spans="1:7" ht="18.75" customHeight="1">
      <c r="A11" s="62" t="s">
        <v>221</v>
      </c>
      <c r="B11" s="146">
        <v>0</v>
      </c>
      <c r="C11" s="149"/>
      <c r="D11" s="149"/>
      <c r="E11" s="151"/>
      <c r="F11" s="149"/>
      <c r="G11" s="149"/>
    </row>
    <row r="12" spans="1:7" ht="18.75" customHeight="1">
      <c r="A12" s="62" t="s">
        <v>222</v>
      </c>
      <c r="B12" s="146">
        <v>119369</v>
      </c>
      <c r="C12" s="149">
        <v>119240</v>
      </c>
      <c r="D12" s="149"/>
      <c r="E12" s="151">
        <v>129</v>
      </c>
      <c r="F12" s="149"/>
      <c r="G12" s="149"/>
    </row>
    <row r="13" spans="1:7" ht="18.75" customHeight="1">
      <c r="A13" s="62" t="s">
        <v>223</v>
      </c>
      <c r="B13" s="146">
        <v>1351</v>
      </c>
      <c r="C13" s="149"/>
      <c r="D13" s="149"/>
      <c r="E13" s="151"/>
      <c r="F13" s="149"/>
      <c r="G13" s="149">
        <v>1351</v>
      </c>
    </row>
  </sheetData>
  <mergeCells count="1">
    <mergeCell ref="A2:G2"/>
  </mergeCells>
  <phoneticPr fontId="11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IN44"/>
  <sheetViews>
    <sheetView showGridLines="0" showZeros="0" zoomScale="115" zoomScaleNormal="115" workbookViewId="0">
      <pane xSplit="1" ySplit="3" topLeftCell="B11" activePane="bottomRight" state="frozen"/>
      <selection pane="topRight"/>
      <selection pane="bottomLeft"/>
      <selection pane="bottomRight" activeCell="A31" sqref="A31:F31"/>
    </sheetView>
  </sheetViews>
  <sheetFormatPr defaultColWidth="9" defaultRowHeight="15.75"/>
  <cols>
    <col min="1" max="1" width="29.625" style="261" customWidth="1"/>
    <col min="2" max="3" width="11.125" style="601" customWidth="1"/>
    <col min="4" max="4" width="10.75" style="602" customWidth="1"/>
    <col min="5" max="5" width="10.25" style="603" customWidth="1"/>
    <col min="6" max="6" width="11.5" style="602" customWidth="1"/>
    <col min="7" max="7" width="7.25" style="261" hidden="1" customWidth="1"/>
    <col min="8" max="8" width="6.25" style="261" hidden="1" customWidth="1"/>
    <col min="9" max="9" width="6.5" style="261" hidden="1" customWidth="1"/>
    <col min="10" max="10" width="7.5" style="261" hidden="1" customWidth="1"/>
    <col min="11" max="11" width="9" style="261" hidden="1" customWidth="1"/>
    <col min="12" max="12" width="6.75" style="261" hidden="1" customWidth="1"/>
    <col min="13" max="13" width="6.875" style="261" hidden="1" customWidth="1"/>
    <col min="14" max="14" width="7.375" style="261" hidden="1" customWidth="1"/>
    <col min="15" max="15" width="6.75" style="261" hidden="1" customWidth="1"/>
    <col min="16" max="16" width="18.375" style="261" customWidth="1"/>
    <col min="17" max="16384" width="9" style="261"/>
  </cols>
  <sheetData>
    <row r="1" spans="1:248" s="508" customFormat="1" ht="36" customHeight="1">
      <c r="A1" s="604" t="s">
        <v>33</v>
      </c>
      <c r="B1" s="605"/>
      <c r="C1" s="606"/>
      <c r="D1" s="607"/>
      <c r="E1" s="608"/>
      <c r="F1" s="607"/>
    </row>
    <row r="2" spans="1:248" customFormat="1" ht="26.25" customHeight="1">
      <c r="A2" s="197"/>
      <c r="B2" s="609"/>
      <c r="C2" s="609"/>
      <c r="D2" s="610"/>
      <c r="E2" s="611"/>
      <c r="F2" s="612" t="s">
        <v>34</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c r="DM2" s="261"/>
      <c r="DN2" s="261"/>
      <c r="DO2" s="261"/>
      <c r="DP2" s="261"/>
      <c r="DQ2" s="261"/>
      <c r="DR2" s="261"/>
      <c r="DS2" s="261"/>
      <c r="DT2" s="261"/>
      <c r="DU2" s="261"/>
      <c r="DV2" s="261"/>
      <c r="DW2" s="261"/>
      <c r="DX2" s="261"/>
      <c r="DY2" s="261"/>
      <c r="DZ2" s="261"/>
      <c r="EA2" s="261"/>
      <c r="EB2" s="261"/>
      <c r="EC2" s="261"/>
      <c r="ED2" s="261"/>
      <c r="EE2" s="261"/>
      <c r="EF2" s="261"/>
      <c r="EG2" s="261"/>
      <c r="EH2" s="261"/>
      <c r="EI2" s="261"/>
      <c r="EJ2" s="261"/>
      <c r="EK2" s="261"/>
      <c r="EL2" s="261"/>
      <c r="EM2" s="261"/>
      <c r="EN2" s="261"/>
      <c r="EO2" s="261"/>
      <c r="EP2" s="261"/>
      <c r="EQ2" s="261"/>
      <c r="ER2" s="261"/>
      <c r="ES2" s="261"/>
      <c r="ET2" s="261"/>
      <c r="EU2" s="261"/>
      <c r="EV2" s="261"/>
      <c r="EW2" s="261"/>
      <c r="EX2" s="261"/>
      <c r="EY2" s="261"/>
      <c r="EZ2" s="261"/>
      <c r="FA2" s="261"/>
      <c r="FB2" s="261"/>
      <c r="FC2" s="261"/>
      <c r="FD2" s="261"/>
      <c r="FE2" s="261"/>
      <c r="FF2" s="261"/>
      <c r="FG2" s="261"/>
      <c r="FH2" s="261"/>
      <c r="FI2" s="261"/>
      <c r="FJ2" s="261"/>
      <c r="FK2" s="261"/>
      <c r="FL2" s="261"/>
      <c r="FM2" s="261"/>
      <c r="FN2" s="261"/>
      <c r="FO2" s="261"/>
      <c r="FP2" s="261"/>
      <c r="FQ2" s="261"/>
      <c r="FR2" s="261"/>
      <c r="FS2" s="261"/>
      <c r="FT2" s="261"/>
      <c r="FU2" s="261"/>
      <c r="FV2" s="261"/>
      <c r="FW2" s="261"/>
      <c r="FX2" s="261"/>
      <c r="FY2" s="261"/>
      <c r="FZ2" s="261"/>
      <c r="GA2" s="261"/>
      <c r="GB2" s="261"/>
      <c r="GC2" s="261"/>
      <c r="GD2" s="261"/>
      <c r="GE2" s="261"/>
      <c r="GF2" s="261"/>
      <c r="GG2" s="261"/>
      <c r="GH2" s="261"/>
      <c r="GI2" s="261"/>
      <c r="GJ2" s="261"/>
      <c r="GK2" s="261"/>
      <c r="GL2" s="261"/>
      <c r="GM2" s="261"/>
      <c r="GN2" s="261"/>
      <c r="GO2" s="261"/>
      <c r="GP2" s="261"/>
      <c r="GQ2" s="261"/>
      <c r="GR2" s="261"/>
      <c r="GS2" s="261"/>
      <c r="GT2" s="261"/>
      <c r="GU2" s="261"/>
      <c r="GV2" s="261"/>
      <c r="GW2" s="261"/>
      <c r="GX2" s="261"/>
      <c r="GY2" s="261"/>
      <c r="GZ2" s="261"/>
      <c r="HA2" s="261"/>
      <c r="HB2" s="261"/>
      <c r="HC2" s="261"/>
      <c r="HD2" s="261"/>
      <c r="HE2" s="261"/>
      <c r="HF2" s="261"/>
      <c r="HG2" s="261"/>
      <c r="HH2" s="261"/>
      <c r="HI2" s="261"/>
      <c r="HJ2" s="261"/>
      <c r="HK2" s="261"/>
      <c r="HL2" s="261"/>
      <c r="HM2" s="261"/>
      <c r="HN2" s="261"/>
      <c r="HO2" s="261"/>
      <c r="HP2" s="261"/>
      <c r="HQ2" s="261"/>
      <c r="HR2" s="261"/>
      <c r="HS2" s="261"/>
      <c r="HT2" s="261"/>
      <c r="HU2" s="261"/>
      <c r="HV2" s="261"/>
      <c r="HW2" s="261"/>
      <c r="HX2" s="261"/>
      <c r="HY2" s="261"/>
      <c r="HZ2" s="261"/>
      <c r="IA2" s="261"/>
      <c r="IB2" s="261"/>
      <c r="IC2" s="261"/>
      <c r="ID2" s="261"/>
      <c r="IE2" s="261"/>
      <c r="IF2" s="261"/>
      <c r="IG2" s="261"/>
      <c r="IH2" s="261"/>
      <c r="II2" s="261"/>
      <c r="IJ2" s="261"/>
      <c r="IK2" s="261"/>
      <c r="IL2" s="261"/>
      <c r="IM2" s="261"/>
      <c r="IN2" s="261"/>
    </row>
    <row r="3" spans="1:248" customFormat="1" ht="29.25" customHeight="1">
      <c r="A3" s="482" t="s">
        <v>35</v>
      </c>
      <c r="B3" s="613" t="s">
        <v>36</v>
      </c>
      <c r="C3" s="613" t="s">
        <v>37</v>
      </c>
      <c r="D3" s="614" t="s">
        <v>38</v>
      </c>
      <c r="E3" s="615" t="s">
        <v>39</v>
      </c>
      <c r="F3" s="616" t="s">
        <v>40</v>
      </c>
      <c r="G3" s="617" t="s">
        <v>41</v>
      </c>
      <c r="H3" s="617" t="s">
        <v>42</v>
      </c>
      <c r="I3" s="617" t="s">
        <v>43</v>
      </c>
      <c r="J3" s="617" t="s">
        <v>44</v>
      </c>
      <c r="K3" s="617" t="s">
        <v>45</v>
      </c>
      <c r="L3" s="617" t="s">
        <v>46</v>
      </c>
      <c r="M3" s="617" t="s">
        <v>47</v>
      </c>
      <c r="N3" s="617" t="s">
        <v>48</v>
      </c>
      <c r="O3" s="617" t="s">
        <v>49</v>
      </c>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c r="CG3" s="261"/>
      <c r="CH3" s="261"/>
      <c r="CI3" s="261"/>
      <c r="CJ3" s="261"/>
      <c r="CK3" s="261"/>
      <c r="CL3" s="261"/>
      <c r="CM3" s="261"/>
      <c r="CN3" s="261"/>
      <c r="CO3" s="261"/>
      <c r="CP3" s="261"/>
      <c r="CQ3" s="261"/>
      <c r="CR3" s="261"/>
      <c r="CS3" s="261"/>
      <c r="CT3" s="261"/>
      <c r="CU3" s="261"/>
      <c r="CV3" s="261"/>
      <c r="CW3" s="261"/>
      <c r="CX3" s="261"/>
      <c r="CY3" s="261"/>
      <c r="CZ3" s="261"/>
      <c r="DA3" s="261"/>
      <c r="DB3" s="261"/>
      <c r="DC3" s="261"/>
      <c r="DD3" s="261"/>
      <c r="DE3" s="261"/>
      <c r="DF3" s="261"/>
      <c r="DG3" s="261"/>
      <c r="DH3" s="261"/>
      <c r="DI3" s="261"/>
      <c r="DJ3" s="261"/>
      <c r="DK3" s="261"/>
      <c r="DL3" s="261"/>
      <c r="DM3" s="261"/>
      <c r="DN3" s="261"/>
      <c r="DO3" s="261"/>
      <c r="DP3" s="261"/>
      <c r="DQ3" s="261"/>
      <c r="DR3" s="261"/>
      <c r="DS3" s="261"/>
      <c r="DT3" s="261"/>
      <c r="DU3" s="261"/>
      <c r="DV3" s="261"/>
      <c r="DW3" s="261"/>
      <c r="DX3" s="261"/>
      <c r="DY3" s="261"/>
      <c r="DZ3" s="261"/>
      <c r="EA3" s="261"/>
      <c r="EB3" s="261"/>
      <c r="EC3" s="261"/>
      <c r="ED3" s="261"/>
      <c r="EE3" s="261"/>
      <c r="EF3" s="261"/>
      <c r="EG3" s="261"/>
      <c r="EH3" s="261"/>
      <c r="EI3" s="261"/>
      <c r="EJ3" s="261"/>
      <c r="EK3" s="261"/>
      <c r="EL3" s="261"/>
      <c r="EM3" s="261"/>
      <c r="EN3" s="261"/>
      <c r="EO3" s="261"/>
      <c r="EP3" s="261"/>
      <c r="EQ3" s="261"/>
      <c r="ER3" s="261"/>
      <c r="ES3" s="261"/>
      <c r="ET3" s="261"/>
      <c r="EU3" s="261"/>
      <c r="EV3" s="261"/>
      <c r="EW3" s="261"/>
      <c r="EX3" s="261"/>
      <c r="EY3" s="261"/>
      <c r="EZ3" s="261"/>
      <c r="FA3" s="261"/>
      <c r="FB3" s="261"/>
      <c r="FC3" s="261"/>
      <c r="FD3" s="261"/>
      <c r="FE3" s="261"/>
      <c r="FF3" s="261"/>
      <c r="FG3" s="261"/>
      <c r="FH3" s="261"/>
      <c r="FI3" s="261"/>
      <c r="FJ3" s="261"/>
      <c r="FK3" s="261"/>
      <c r="FL3" s="261"/>
      <c r="FM3" s="261"/>
      <c r="FN3" s="261"/>
      <c r="FO3" s="261"/>
      <c r="FP3" s="261"/>
      <c r="FQ3" s="261"/>
      <c r="FR3" s="261"/>
      <c r="FS3" s="261"/>
      <c r="FT3" s="261"/>
      <c r="FU3" s="261"/>
      <c r="FV3" s="261"/>
      <c r="FW3" s="261"/>
      <c r="FX3" s="261"/>
      <c r="FY3" s="261"/>
      <c r="FZ3" s="261"/>
      <c r="GA3" s="261"/>
      <c r="GB3" s="261"/>
      <c r="GC3" s="261"/>
      <c r="GD3" s="261"/>
      <c r="GE3" s="261"/>
      <c r="GF3" s="261"/>
      <c r="GG3" s="261"/>
      <c r="GH3" s="261"/>
      <c r="GI3" s="261"/>
      <c r="GJ3" s="261"/>
      <c r="GK3" s="261"/>
      <c r="GL3" s="261"/>
      <c r="GM3" s="261"/>
      <c r="GN3" s="261"/>
      <c r="GO3" s="261"/>
      <c r="GP3" s="261"/>
      <c r="GQ3" s="261"/>
      <c r="GR3" s="261"/>
      <c r="GS3" s="261"/>
      <c r="GT3" s="261"/>
      <c r="GU3" s="261"/>
      <c r="GV3" s="261"/>
      <c r="GW3" s="261"/>
      <c r="GX3" s="261"/>
      <c r="GY3" s="261"/>
      <c r="GZ3" s="261"/>
      <c r="HA3" s="261"/>
      <c r="HB3" s="261"/>
      <c r="HC3" s="261"/>
      <c r="HD3" s="261"/>
      <c r="HE3" s="261"/>
      <c r="HF3" s="261"/>
      <c r="HG3" s="261"/>
      <c r="HH3" s="261"/>
      <c r="HI3" s="261"/>
      <c r="HJ3" s="261"/>
      <c r="HK3" s="261"/>
      <c r="HL3" s="261"/>
      <c r="HM3" s="261"/>
      <c r="HN3" s="261"/>
      <c r="HO3" s="261"/>
      <c r="HP3" s="261"/>
      <c r="HQ3" s="261"/>
      <c r="HR3" s="261"/>
      <c r="HS3" s="261"/>
      <c r="HT3" s="261"/>
      <c r="HU3" s="261"/>
      <c r="HV3" s="261"/>
      <c r="HW3" s="261"/>
      <c r="HX3" s="261"/>
      <c r="HY3" s="261"/>
      <c r="HZ3" s="261"/>
      <c r="IA3" s="261"/>
      <c r="IB3" s="261"/>
      <c r="IC3" s="261"/>
      <c r="ID3" s="261"/>
      <c r="IE3" s="261"/>
      <c r="IF3" s="261"/>
      <c r="IG3" s="261"/>
      <c r="IH3" s="261"/>
      <c r="II3" s="261"/>
      <c r="IJ3" s="261"/>
      <c r="IK3" s="261"/>
      <c r="IL3" s="261"/>
      <c r="IM3" s="261"/>
      <c r="IN3" s="261"/>
    </row>
    <row r="4" spans="1:248" customFormat="1" ht="20.100000000000001" customHeight="1">
      <c r="A4" s="421" t="s">
        <v>50</v>
      </c>
      <c r="B4" s="618">
        <f>SUM(B5:B19)</f>
        <v>557695</v>
      </c>
      <c r="C4" s="619">
        <f>SUM(C5:C19)</f>
        <v>525015</v>
      </c>
      <c r="D4" s="620">
        <f>C4/B4*100</f>
        <v>94.140166219887206</v>
      </c>
      <c r="E4" s="621">
        <f>SUM(E5:E20)</f>
        <v>484914</v>
      </c>
      <c r="F4" s="622">
        <f>+(C4-E4)/E4*100</f>
        <v>8.2697138049221106</v>
      </c>
      <c r="G4" s="261"/>
      <c r="H4" s="261"/>
      <c r="I4" s="261"/>
      <c r="J4" s="261"/>
      <c r="K4" s="261"/>
      <c r="L4" s="261"/>
      <c r="M4" s="261"/>
      <c r="N4" s="261"/>
      <c r="O4" s="261"/>
      <c r="P4" s="633"/>
      <c r="Q4" s="261"/>
      <c r="R4" s="261"/>
      <c r="S4" s="261"/>
      <c r="T4" s="261"/>
      <c r="U4" s="261"/>
      <c r="V4" s="261"/>
      <c r="W4" s="261"/>
      <c r="X4" s="261"/>
      <c r="Y4" s="261"/>
      <c r="Z4" s="261"/>
      <c r="AA4" s="261"/>
      <c r="AB4" s="261"/>
      <c r="AC4" s="261"/>
      <c r="AD4" s="261"/>
      <c r="AE4" s="261"/>
      <c r="AF4" s="261"/>
      <c r="AG4" s="261"/>
      <c r="AH4" s="261"/>
      <c r="AI4" s="261"/>
      <c r="AJ4" s="261"/>
      <c r="AK4" s="261"/>
      <c r="AL4" s="261"/>
      <c r="AM4" s="261"/>
      <c r="AN4" s="261"/>
      <c r="AO4" s="261"/>
      <c r="AP4" s="261"/>
      <c r="AQ4" s="261"/>
      <c r="AR4" s="261"/>
      <c r="AS4" s="261"/>
      <c r="AT4" s="261"/>
      <c r="AU4" s="261"/>
      <c r="AV4" s="261"/>
      <c r="AW4" s="261"/>
      <c r="AX4" s="261"/>
      <c r="AY4" s="261"/>
      <c r="AZ4" s="261"/>
      <c r="BA4" s="261"/>
      <c r="BB4" s="261"/>
      <c r="BC4" s="261"/>
      <c r="BD4" s="261"/>
      <c r="BE4" s="261"/>
      <c r="BF4" s="261"/>
      <c r="BG4" s="261"/>
      <c r="BH4" s="261"/>
      <c r="BI4" s="261"/>
      <c r="BJ4" s="261"/>
      <c r="BK4" s="261"/>
      <c r="BL4" s="261"/>
      <c r="BM4" s="261"/>
      <c r="BN4" s="261"/>
      <c r="BO4" s="261"/>
      <c r="BP4" s="261"/>
      <c r="BQ4" s="261"/>
      <c r="BR4" s="261"/>
      <c r="BS4" s="261"/>
      <c r="BT4" s="261"/>
      <c r="BU4" s="261"/>
      <c r="BV4" s="261"/>
      <c r="BW4" s="261"/>
      <c r="BX4" s="261"/>
      <c r="BY4" s="261"/>
      <c r="BZ4" s="261"/>
      <c r="CA4" s="261"/>
      <c r="CB4" s="261"/>
      <c r="CC4" s="261"/>
      <c r="CD4" s="261"/>
      <c r="CE4" s="261"/>
      <c r="CF4" s="261"/>
      <c r="CG4" s="261"/>
      <c r="CH4" s="261"/>
      <c r="CI4" s="261"/>
      <c r="CJ4" s="261"/>
      <c r="CK4" s="261"/>
      <c r="CL4" s="261"/>
      <c r="CM4" s="261"/>
      <c r="CN4" s="261"/>
      <c r="CO4" s="261"/>
      <c r="CP4" s="261"/>
      <c r="CQ4" s="261"/>
      <c r="CR4" s="261"/>
      <c r="CS4" s="261"/>
      <c r="CT4" s="261"/>
      <c r="CU4" s="261"/>
      <c r="CV4" s="261"/>
      <c r="CW4" s="261"/>
      <c r="CX4" s="261"/>
      <c r="CY4" s="261"/>
      <c r="CZ4" s="261"/>
      <c r="DA4" s="261"/>
      <c r="DB4" s="261"/>
      <c r="DC4" s="261"/>
      <c r="DD4" s="261"/>
      <c r="DE4" s="261"/>
      <c r="DF4" s="261"/>
      <c r="DG4" s="261"/>
      <c r="DH4" s="261"/>
      <c r="DI4" s="261"/>
      <c r="DJ4" s="261"/>
      <c r="DK4" s="261"/>
      <c r="DL4" s="261"/>
      <c r="DM4" s="261"/>
      <c r="DN4" s="261"/>
      <c r="DO4" s="261"/>
      <c r="DP4" s="261"/>
      <c r="DQ4" s="261"/>
      <c r="DR4" s="261"/>
      <c r="DS4" s="261"/>
      <c r="DT4" s="261"/>
      <c r="DU4" s="261"/>
      <c r="DV4" s="261"/>
      <c r="DW4" s="261"/>
      <c r="DX4" s="261"/>
      <c r="DY4" s="261"/>
      <c r="DZ4" s="261"/>
      <c r="EA4" s="261"/>
      <c r="EB4" s="261"/>
      <c r="EC4" s="261"/>
      <c r="ED4" s="261"/>
      <c r="EE4" s="261"/>
      <c r="EF4" s="261"/>
      <c r="EG4" s="261"/>
      <c r="EH4" s="261"/>
      <c r="EI4" s="261"/>
      <c r="EJ4" s="261"/>
      <c r="EK4" s="261"/>
      <c r="EL4" s="261"/>
      <c r="EM4" s="261"/>
      <c r="EN4" s="261"/>
      <c r="EO4" s="261"/>
      <c r="EP4" s="261"/>
      <c r="EQ4" s="261"/>
      <c r="ER4" s="261"/>
      <c r="ES4" s="261"/>
      <c r="ET4" s="261"/>
      <c r="EU4" s="261"/>
      <c r="EV4" s="261"/>
      <c r="EW4" s="261"/>
      <c r="EX4" s="261"/>
      <c r="EY4" s="261"/>
      <c r="EZ4" s="261"/>
      <c r="FA4" s="261"/>
      <c r="FB4" s="261"/>
      <c r="FC4" s="261"/>
      <c r="FD4" s="261"/>
      <c r="FE4" s="261"/>
      <c r="FF4" s="261"/>
      <c r="FG4" s="261"/>
      <c r="FH4" s="261"/>
      <c r="FI4" s="261"/>
      <c r="FJ4" s="261"/>
      <c r="FK4" s="261"/>
      <c r="FL4" s="261"/>
      <c r="FM4" s="261"/>
      <c r="FN4" s="261"/>
      <c r="FO4" s="261"/>
      <c r="FP4" s="261"/>
      <c r="FQ4" s="261"/>
      <c r="FR4" s="261"/>
      <c r="FS4" s="261"/>
      <c r="FT4" s="261"/>
      <c r="FU4" s="261"/>
      <c r="FV4" s="261"/>
      <c r="FW4" s="261"/>
      <c r="FX4" s="261"/>
      <c r="FY4" s="261"/>
      <c r="FZ4" s="261"/>
      <c r="GA4" s="261"/>
      <c r="GB4" s="261"/>
      <c r="GC4" s="261"/>
      <c r="GD4" s="261"/>
      <c r="GE4" s="261"/>
      <c r="GF4" s="261"/>
      <c r="GG4" s="261"/>
      <c r="GH4" s="261"/>
      <c r="GI4" s="261"/>
      <c r="GJ4" s="261"/>
      <c r="GK4" s="261"/>
      <c r="GL4" s="261"/>
      <c r="GM4" s="261"/>
      <c r="GN4" s="261"/>
      <c r="GO4" s="261"/>
      <c r="GP4" s="261"/>
      <c r="GQ4" s="261"/>
      <c r="GR4" s="261"/>
      <c r="GS4" s="261"/>
      <c r="GT4" s="261"/>
      <c r="GU4" s="261"/>
      <c r="GV4" s="261"/>
      <c r="GW4" s="261"/>
      <c r="GX4" s="261"/>
      <c r="GY4" s="261"/>
      <c r="GZ4" s="261"/>
      <c r="HA4" s="261"/>
      <c r="HB4" s="261"/>
      <c r="HC4" s="261"/>
      <c r="HD4" s="261"/>
      <c r="HE4" s="261"/>
      <c r="HF4" s="261"/>
      <c r="HG4" s="261"/>
      <c r="HH4" s="261"/>
      <c r="HI4" s="261"/>
      <c r="HJ4" s="261"/>
      <c r="HK4" s="261"/>
      <c r="HL4" s="261"/>
      <c r="HM4" s="261"/>
      <c r="HN4" s="261"/>
      <c r="HO4" s="261"/>
      <c r="HP4" s="261"/>
      <c r="HQ4" s="261"/>
      <c r="HR4" s="261"/>
      <c r="HS4" s="261"/>
      <c r="HT4" s="261"/>
      <c r="HU4" s="261"/>
      <c r="HV4" s="261"/>
      <c r="HW4" s="261"/>
      <c r="HX4" s="261"/>
      <c r="HY4" s="261"/>
      <c r="HZ4" s="261"/>
      <c r="IA4" s="261"/>
      <c r="IB4" s="261"/>
      <c r="IC4" s="261"/>
      <c r="ID4" s="261"/>
      <c r="IE4" s="261"/>
      <c r="IF4" s="261"/>
      <c r="IG4" s="261"/>
      <c r="IH4" s="261"/>
      <c r="II4" s="261"/>
      <c r="IJ4" s="261"/>
      <c r="IK4" s="261"/>
      <c r="IL4" s="261"/>
      <c r="IM4" s="261"/>
      <c r="IN4" s="261"/>
    </row>
    <row r="5" spans="1:248" customFormat="1" ht="20.100000000000001" customHeight="1">
      <c r="A5" s="421" t="s">
        <v>51</v>
      </c>
      <c r="B5" s="619">
        <v>197059</v>
      </c>
      <c r="C5" s="619">
        <f>188108+1103</f>
        <v>189211</v>
      </c>
      <c r="D5" s="620">
        <f t="shared" ref="D5" si="0">C5/B5*100</f>
        <v>96.017436402295758</v>
      </c>
      <c r="E5" s="621">
        <v>183783</v>
      </c>
      <c r="F5" s="622">
        <f t="shared" ref="F5" si="1">+(C5-E5)/E5*100</f>
        <v>2.9534831839724025</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261"/>
      <c r="AP5" s="261"/>
      <c r="AQ5" s="261"/>
      <c r="AR5" s="261"/>
      <c r="AS5" s="261"/>
      <c r="AT5" s="261"/>
      <c r="AU5" s="261"/>
      <c r="AV5" s="261"/>
      <c r="AW5" s="261"/>
      <c r="AX5" s="261"/>
      <c r="AY5" s="261"/>
      <c r="AZ5" s="261"/>
      <c r="BA5" s="261"/>
      <c r="BB5" s="261"/>
      <c r="BC5" s="261"/>
      <c r="BD5" s="261"/>
      <c r="BE5" s="261"/>
      <c r="BF5" s="261"/>
      <c r="BG5" s="261"/>
      <c r="BH5" s="261"/>
      <c r="BI5" s="261"/>
      <c r="BJ5" s="261"/>
      <c r="BK5" s="261"/>
      <c r="BL5" s="261"/>
      <c r="BM5" s="261"/>
      <c r="BN5" s="261"/>
      <c r="BO5" s="261"/>
      <c r="BP5" s="261"/>
      <c r="BQ5" s="261"/>
      <c r="BR5" s="261"/>
      <c r="BS5" s="261"/>
      <c r="BT5" s="261"/>
      <c r="BU5" s="261"/>
      <c r="BV5" s="261"/>
      <c r="BW5" s="261"/>
      <c r="BX5" s="261"/>
      <c r="BY5" s="261"/>
      <c r="BZ5" s="261"/>
      <c r="CA5" s="261"/>
      <c r="CB5" s="261"/>
      <c r="CC5" s="261"/>
      <c r="CD5" s="261"/>
      <c r="CE5" s="261"/>
      <c r="CF5" s="261"/>
      <c r="CG5" s="261"/>
      <c r="CH5" s="261"/>
      <c r="CI5" s="261"/>
      <c r="CJ5" s="261"/>
      <c r="CK5" s="261"/>
      <c r="CL5" s="261"/>
      <c r="CM5" s="261"/>
      <c r="CN5" s="261"/>
      <c r="CO5" s="261"/>
      <c r="CP5" s="261"/>
      <c r="CQ5" s="261"/>
      <c r="CR5" s="261"/>
      <c r="CS5" s="261"/>
      <c r="CT5" s="261"/>
      <c r="CU5" s="261"/>
      <c r="CV5" s="261"/>
      <c r="CW5" s="261"/>
      <c r="CX5" s="261"/>
      <c r="CY5" s="261"/>
      <c r="CZ5" s="261"/>
      <c r="DA5" s="261"/>
      <c r="DB5" s="261"/>
      <c r="DC5" s="261"/>
      <c r="DD5" s="261"/>
      <c r="DE5" s="261"/>
      <c r="DF5" s="261"/>
      <c r="DG5" s="261"/>
      <c r="DH5" s="261"/>
      <c r="DI5" s="261"/>
      <c r="DJ5" s="261"/>
      <c r="DK5" s="261"/>
      <c r="DL5" s="261"/>
      <c r="DM5" s="261"/>
      <c r="DN5" s="261"/>
      <c r="DO5" s="261"/>
      <c r="DP5" s="261"/>
      <c r="DQ5" s="261"/>
      <c r="DR5" s="261"/>
      <c r="DS5" s="261"/>
      <c r="DT5" s="261"/>
      <c r="DU5" s="261"/>
      <c r="DV5" s="261"/>
      <c r="DW5" s="261"/>
      <c r="DX5" s="261"/>
      <c r="DY5" s="261"/>
      <c r="DZ5" s="261"/>
      <c r="EA5" s="261"/>
      <c r="EB5" s="261"/>
      <c r="EC5" s="261"/>
      <c r="ED5" s="261"/>
      <c r="EE5" s="261"/>
      <c r="EF5" s="261"/>
      <c r="EG5" s="261"/>
      <c r="EH5" s="261"/>
      <c r="EI5" s="261"/>
      <c r="EJ5" s="261"/>
      <c r="EK5" s="261"/>
      <c r="EL5" s="261"/>
      <c r="EM5" s="261"/>
      <c r="EN5" s="261"/>
      <c r="EO5" s="261"/>
      <c r="EP5" s="261"/>
      <c r="EQ5" s="261"/>
      <c r="ER5" s="261"/>
      <c r="ES5" s="261"/>
      <c r="ET5" s="261"/>
      <c r="EU5" s="261"/>
      <c r="EV5" s="261"/>
      <c r="EW5" s="261"/>
      <c r="EX5" s="261"/>
      <c r="EY5" s="261"/>
      <c r="EZ5" s="261"/>
      <c r="FA5" s="261"/>
      <c r="FB5" s="261"/>
      <c r="FC5" s="261"/>
      <c r="FD5" s="261"/>
      <c r="FE5" s="261"/>
      <c r="FF5" s="261"/>
      <c r="FG5" s="261"/>
      <c r="FH5" s="261"/>
      <c r="FI5" s="261"/>
      <c r="FJ5" s="261"/>
      <c r="FK5" s="261"/>
      <c r="FL5" s="261"/>
      <c r="FM5" s="261"/>
      <c r="FN5" s="261"/>
      <c r="FO5" s="261"/>
      <c r="FP5" s="261"/>
      <c r="FQ5" s="261"/>
      <c r="FR5" s="261"/>
      <c r="FS5" s="261"/>
      <c r="FT5" s="261"/>
      <c r="FU5" s="261"/>
      <c r="FV5" s="261"/>
      <c r="FW5" s="261"/>
      <c r="FX5" s="261"/>
      <c r="FY5" s="261"/>
      <c r="FZ5" s="261"/>
      <c r="GA5" s="261"/>
      <c r="GB5" s="261"/>
      <c r="GC5" s="261"/>
      <c r="GD5" s="261"/>
      <c r="GE5" s="261"/>
      <c r="GF5" s="261"/>
      <c r="GG5" s="261"/>
      <c r="GH5" s="261"/>
      <c r="GI5" s="261"/>
      <c r="GJ5" s="261"/>
      <c r="GK5" s="261"/>
      <c r="GL5" s="261"/>
      <c r="GM5" s="261"/>
      <c r="GN5" s="261"/>
      <c r="GO5" s="261"/>
      <c r="GP5" s="261"/>
      <c r="GQ5" s="261"/>
      <c r="GR5" s="261"/>
      <c r="GS5" s="261"/>
      <c r="GT5" s="261"/>
      <c r="GU5" s="261"/>
      <c r="GV5" s="261"/>
      <c r="GW5" s="261"/>
      <c r="GX5" s="261"/>
      <c r="GY5" s="261"/>
      <c r="GZ5" s="261"/>
      <c r="HA5" s="261"/>
      <c r="HB5" s="261"/>
      <c r="HC5" s="261"/>
      <c r="HD5" s="261"/>
      <c r="HE5" s="261"/>
      <c r="HF5" s="261"/>
      <c r="HG5" s="261"/>
      <c r="HH5" s="261"/>
      <c r="HI5" s="261"/>
      <c r="HJ5" s="261"/>
      <c r="HK5" s="261"/>
      <c r="HL5" s="261"/>
      <c r="HM5" s="261"/>
      <c r="HN5" s="261"/>
      <c r="HO5" s="261"/>
      <c r="HP5" s="261"/>
      <c r="HQ5" s="261"/>
      <c r="HR5" s="261"/>
      <c r="HS5" s="261"/>
      <c r="HT5" s="261"/>
      <c r="HU5" s="261"/>
      <c r="HV5" s="261"/>
      <c r="HW5" s="261"/>
      <c r="HX5" s="261"/>
      <c r="HY5" s="261"/>
      <c r="HZ5" s="261"/>
      <c r="IA5" s="261"/>
      <c r="IB5" s="261"/>
      <c r="IC5" s="261"/>
      <c r="ID5" s="261"/>
      <c r="IE5" s="261"/>
      <c r="IF5" s="261"/>
      <c r="IG5" s="261"/>
      <c r="IH5" s="261"/>
      <c r="II5" s="261"/>
      <c r="IJ5" s="261"/>
      <c r="IK5" s="261"/>
      <c r="IL5" s="261"/>
      <c r="IM5" s="261"/>
      <c r="IN5" s="261"/>
    </row>
    <row r="6" spans="1:248" s="368" customFormat="1" ht="20.100000000000001" hidden="1" customHeight="1">
      <c r="A6" s="423" t="s">
        <v>52</v>
      </c>
      <c r="B6" s="619"/>
      <c r="C6" s="619"/>
      <c r="D6" s="623" t="e">
        <f t="shared" ref="D6" si="2">C6/B6*100</f>
        <v>#DIV/0!</v>
      </c>
      <c r="E6" s="621"/>
      <c r="F6" s="624" t="e">
        <f t="shared" ref="F6" si="3">+(C6-E6)/E6*100</f>
        <v>#DIV/0!</v>
      </c>
      <c r="G6" s="625"/>
      <c r="H6" s="625"/>
      <c r="I6" s="625"/>
      <c r="J6" s="625"/>
      <c r="K6" s="625"/>
      <c r="L6" s="625"/>
      <c r="M6" s="625"/>
      <c r="N6" s="625"/>
      <c r="O6" s="625"/>
      <c r="P6" s="634" t="s">
        <v>53</v>
      </c>
      <c r="Q6" s="625"/>
      <c r="R6" s="625"/>
      <c r="S6" s="625"/>
      <c r="T6" s="625"/>
      <c r="U6" s="625"/>
      <c r="V6" s="625"/>
      <c r="W6" s="625"/>
      <c r="X6" s="625"/>
      <c r="Y6" s="625"/>
      <c r="Z6" s="625"/>
      <c r="AA6" s="625"/>
      <c r="AB6" s="625"/>
      <c r="AC6" s="625"/>
      <c r="AD6" s="625"/>
      <c r="AE6" s="625"/>
      <c r="AF6" s="625"/>
      <c r="AG6" s="625"/>
      <c r="AH6" s="625"/>
      <c r="AI6" s="625"/>
      <c r="AJ6" s="625"/>
      <c r="AK6" s="625"/>
      <c r="AL6" s="625"/>
      <c r="AM6" s="625"/>
      <c r="AN6" s="625"/>
      <c r="AO6" s="625"/>
      <c r="AP6" s="625"/>
      <c r="AQ6" s="625"/>
      <c r="AR6" s="625"/>
      <c r="AS6" s="625"/>
      <c r="AT6" s="625"/>
      <c r="AU6" s="625"/>
      <c r="AV6" s="625"/>
      <c r="AW6" s="625"/>
      <c r="AX6" s="625"/>
      <c r="AY6" s="625"/>
      <c r="AZ6" s="625"/>
      <c r="BA6" s="625"/>
      <c r="BB6" s="625"/>
      <c r="BC6" s="625"/>
      <c r="BD6" s="625"/>
      <c r="BE6" s="625"/>
      <c r="BF6" s="625"/>
      <c r="BG6" s="625"/>
      <c r="BH6" s="625"/>
      <c r="BI6" s="625"/>
      <c r="BJ6" s="625"/>
      <c r="BK6" s="625"/>
      <c r="BL6" s="625"/>
      <c r="BM6" s="625"/>
      <c r="BN6" s="625"/>
      <c r="BO6" s="625"/>
      <c r="BP6" s="625"/>
      <c r="BQ6" s="625"/>
      <c r="BR6" s="625"/>
      <c r="BS6" s="625"/>
      <c r="BT6" s="625"/>
      <c r="BU6" s="625"/>
      <c r="BV6" s="625"/>
      <c r="BW6" s="625"/>
      <c r="BX6" s="625"/>
      <c r="BY6" s="625"/>
      <c r="BZ6" s="625"/>
      <c r="CA6" s="625"/>
      <c r="CB6" s="625"/>
      <c r="CC6" s="625"/>
      <c r="CD6" s="625"/>
      <c r="CE6" s="625"/>
      <c r="CF6" s="625"/>
      <c r="CG6" s="625"/>
      <c r="CH6" s="625"/>
      <c r="CI6" s="625"/>
      <c r="CJ6" s="625"/>
      <c r="CK6" s="625"/>
      <c r="CL6" s="625"/>
      <c r="CM6" s="625"/>
      <c r="CN6" s="625"/>
      <c r="CO6" s="625"/>
      <c r="CP6" s="625"/>
      <c r="CQ6" s="625"/>
      <c r="CR6" s="625"/>
      <c r="CS6" s="625"/>
      <c r="CT6" s="625"/>
      <c r="CU6" s="625"/>
      <c r="CV6" s="625"/>
      <c r="CW6" s="625"/>
      <c r="CX6" s="625"/>
      <c r="CY6" s="625"/>
      <c r="CZ6" s="625"/>
      <c r="DA6" s="625"/>
      <c r="DB6" s="625"/>
      <c r="DC6" s="625"/>
      <c r="DD6" s="625"/>
      <c r="DE6" s="625"/>
      <c r="DF6" s="625"/>
      <c r="DG6" s="625"/>
      <c r="DH6" s="625"/>
      <c r="DI6" s="625"/>
      <c r="DJ6" s="625"/>
      <c r="DK6" s="625"/>
      <c r="DL6" s="625"/>
      <c r="DM6" s="625"/>
      <c r="DN6" s="625"/>
      <c r="DO6" s="625"/>
      <c r="DP6" s="625"/>
      <c r="DQ6" s="625"/>
      <c r="DR6" s="625"/>
      <c r="DS6" s="625"/>
      <c r="DT6" s="625"/>
      <c r="DU6" s="625"/>
      <c r="DV6" s="625"/>
      <c r="DW6" s="625"/>
      <c r="DX6" s="625"/>
      <c r="DY6" s="625"/>
      <c r="DZ6" s="625"/>
      <c r="EA6" s="625"/>
      <c r="EB6" s="625"/>
      <c r="EC6" s="625"/>
      <c r="ED6" s="625"/>
      <c r="EE6" s="625"/>
      <c r="EF6" s="625"/>
      <c r="EG6" s="625"/>
      <c r="EH6" s="625"/>
      <c r="EI6" s="625"/>
      <c r="EJ6" s="625"/>
      <c r="EK6" s="625"/>
      <c r="EL6" s="625"/>
      <c r="EM6" s="625"/>
      <c r="EN6" s="625"/>
      <c r="EO6" s="625"/>
      <c r="EP6" s="625"/>
      <c r="EQ6" s="625"/>
      <c r="ER6" s="625"/>
      <c r="ES6" s="625"/>
      <c r="ET6" s="625"/>
      <c r="EU6" s="625"/>
      <c r="EV6" s="625"/>
      <c r="EW6" s="625"/>
      <c r="EX6" s="625"/>
      <c r="EY6" s="625"/>
      <c r="EZ6" s="625"/>
      <c r="FA6" s="625"/>
      <c r="FB6" s="625"/>
      <c r="FC6" s="625"/>
      <c r="FD6" s="625"/>
      <c r="FE6" s="625"/>
      <c r="FF6" s="625"/>
      <c r="FG6" s="625"/>
      <c r="FH6" s="625"/>
      <c r="FI6" s="625"/>
      <c r="FJ6" s="625"/>
      <c r="FK6" s="625"/>
      <c r="FL6" s="625"/>
      <c r="FM6" s="625"/>
      <c r="FN6" s="625"/>
      <c r="FO6" s="625"/>
      <c r="FP6" s="625"/>
      <c r="FQ6" s="625"/>
      <c r="FR6" s="625"/>
      <c r="FS6" s="625"/>
      <c r="FT6" s="625"/>
      <c r="FU6" s="625"/>
      <c r="FV6" s="625"/>
      <c r="FW6" s="625"/>
      <c r="FX6" s="625"/>
      <c r="FY6" s="625"/>
      <c r="FZ6" s="625"/>
      <c r="GA6" s="625"/>
      <c r="GB6" s="625"/>
      <c r="GC6" s="625"/>
      <c r="GD6" s="625"/>
      <c r="GE6" s="625"/>
      <c r="GF6" s="625"/>
      <c r="GG6" s="625"/>
      <c r="GH6" s="625"/>
      <c r="GI6" s="625"/>
      <c r="GJ6" s="625"/>
      <c r="GK6" s="625"/>
      <c r="GL6" s="625"/>
      <c r="GM6" s="625"/>
      <c r="GN6" s="625"/>
      <c r="GO6" s="625"/>
      <c r="GP6" s="625"/>
      <c r="GQ6" s="625"/>
      <c r="GR6" s="625"/>
      <c r="GS6" s="625"/>
      <c r="GT6" s="625"/>
      <c r="GU6" s="625"/>
      <c r="GV6" s="625"/>
      <c r="GW6" s="625"/>
      <c r="GX6" s="625"/>
      <c r="GY6" s="625"/>
      <c r="GZ6" s="625"/>
      <c r="HA6" s="625"/>
      <c r="HB6" s="625"/>
      <c r="HC6" s="625"/>
      <c r="HD6" s="625"/>
      <c r="HE6" s="625"/>
      <c r="HF6" s="625"/>
      <c r="HG6" s="625"/>
      <c r="HH6" s="625"/>
      <c r="HI6" s="625"/>
      <c r="HJ6" s="625"/>
      <c r="HK6" s="625"/>
      <c r="HL6" s="625"/>
      <c r="HM6" s="625"/>
      <c r="HN6" s="625"/>
      <c r="HO6" s="625"/>
      <c r="HP6" s="625"/>
      <c r="HQ6" s="625"/>
      <c r="HR6" s="625"/>
      <c r="HS6" s="625"/>
      <c r="HT6" s="625"/>
      <c r="HU6" s="625"/>
      <c r="HV6" s="625"/>
      <c r="HW6" s="625"/>
      <c r="HX6" s="625"/>
      <c r="HY6" s="625"/>
      <c r="HZ6" s="625"/>
      <c r="IA6" s="625"/>
      <c r="IB6" s="625"/>
      <c r="IC6" s="625"/>
      <c r="ID6" s="625"/>
      <c r="IE6" s="625"/>
      <c r="IF6" s="625"/>
      <c r="IG6" s="625"/>
      <c r="IH6" s="625"/>
      <c r="II6" s="625"/>
      <c r="IJ6" s="625"/>
      <c r="IK6" s="625"/>
      <c r="IL6" s="625"/>
      <c r="IM6" s="625"/>
      <c r="IN6" s="625"/>
    </row>
    <row r="7" spans="1:248" customFormat="1" ht="20.100000000000001" customHeight="1">
      <c r="A7" s="421" t="s">
        <v>54</v>
      </c>
      <c r="B7" s="619">
        <v>51158</v>
      </c>
      <c r="C7" s="619">
        <v>56273</v>
      </c>
      <c r="D7" s="620">
        <f t="shared" ref="D7:D30" si="4">C7/B7*100</f>
        <v>109.99843621720944</v>
      </c>
      <c r="E7" s="621">
        <f>'[8]2.全市收入明细表'!$C$8</f>
        <v>44295</v>
      </c>
      <c r="F7" s="622">
        <f t="shared" ref="F7:F30" si="5">+(C7-E7)/E7*100</f>
        <v>27.041426797606956</v>
      </c>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1"/>
      <c r="BZ7" s="261"/>
      <c r="CA7" s="261"/>
      <c r="CB7" s="261"/>
      <c r="CC7" s="261"/>
      <c r="CD7" s="261"/>
      <c r="CE7" s="261"/>
      <c r="CF7" s="261"/>
      <c r="CG7" s="261"/>
      <c r="CH7" s="261"/>
      <c r="CI7" s="261"/>
      <c r="CJ7" s="261"/>
      <c r="CK7" s="261"/>
      <c r="CL7" s="261"/>
      <c r="CM7" s="261"/>
      <c r="CN7" s="261"/>
      <c r="CO7" s="261"/>
      <c r="CP7" s="261"/>
      <c r="CQ7" s="261"/>
      <c r="CR7" s="261"/>
      <c r="CS7" s="261"/>
      <c r="CT7" s="261"/>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c r="EB7" s="261"/>
      <c r="EC7" s="261"/>
      <c r="ED7" s="261"/>
      <c r="EE7" s="261"/>
      <c r="EF7" s="261"/>
      <c r="EG7" s="261"/>
      <c r="EH7" s="261"/>
      <c r="EI7" s="261"/>
      <c r="EJ7" s="261"/>
      <c r="EK7" s="261"/>
      <c r="EL7" s="261"/>
      <c r="EM7" s="261"/>
      <c r="EN7" s="261"/>
      <c r="EO7" s="261"/>
      <c r="EP7" s="261"/>
      <c r="EQ7" s="261"/>
      <c r="ER7" s="261"/>
      <c r="ES7" s="261"/>
      <c r="ET7" s="261"/>
      <c r="EU7" s="261"/>
      <c r="EV7" s="261"/>
      <c r="EW7" s="261"/>
      <c r="EX7" s="261"/>
      <c r="EY7" s="261"/>
      <c r="EZ7" s="261"/>
      <c r="FA7" s="261"/>
      <c r="FB7" s="261"/>
      <c r="FC7" s="261"/>
      <c r="FD7" s="261"/>
      <c r="FE7" s="261"/>
      <c r="FF7" s="261"/>
      <c r="FG7" s="261"/>
      <c r="FH7" s="261"/>
      <c r="FI7" s="261"/>
      <c r="FJ7" s="261"/>
      <c r="FK7" s="261"/>
      <c r="FL7" s="261"/>
      <c r="FM7" s="261"/>
      <c r="FN7" s="261"/>
      <c r="FO7" s="261"/>
      <c r="FP7" s="261"/>
      <c r="FQ7" s="261"/>
      <c r="FR7" s="261"/>
      <c r="FS7" s="261"/>
      <c r="FT7" s="261"/>
      <c r="FU7" s="261"/>
      <c r="FV7" s="261"/>
      <c r="FW7" s="261"/>
      <c r="FX7" s="261"/>
      <c r="FY7" s="261"/>
      <c r="FZ7" s="261"/>
      <c r="GA7" s="261"/>
      <c r="GB7" s="261"/>
      <c r="GC7" s="261"/>
      <c r="GD7" s="261"/>
      <c r="GE7" s="261"/>
      <c r="GF7" s="261"/>
      <c r="GG7" s="261"/>
      <c r="GH7" s="261"/>
      <c r="GI7" s="261"/>
      <c r="GJ7" s="261"/>
      <c r="GK7" s="261"/>
      <c r="GL7" s="261"/>
      <c r="GM7" s="261"/>
      <c r="GN7" s="261"/>
      <c r="GO7" s="261"/>
      <c r="GP7" s="261"/>
      <c r="GQ7" s="261"/>
      <c r="GR7" s="261"/>
      <c r="GS7" s="261"/>
      <c r="GT7" s="261"/>
      <c r="GU7" s="261"/>
      <c r="GV7" s="261"/>
      <c r="GW7" s="261"/>
      <c r="GX7" s="261"/>
      <c r="GY7" s="261"/>
      <c r="GZ7" s="261"/>
      <c r="HA7" s="261"/>
      <c r="HB7" s="261"/>
      <c r="HC7" s="261"/>
      <c r="HD7" s="261"/>
      <c r="HE7" s="261"/>
      <c r="HF7" s="261"/>
      <c r="HG7" s="261"/>
      <c r="HH7" s="261"/>
      <c r="HI7" s="261"/>
      <c r="HJ7" s="261"/>
      <c r="HK7" s="261"/>
      <c r="HL7" s="261"/>
      <c r="HM7" s="261"/>
      <c r="HN7" s="261"/>
      <c r="HO7" s="261"/>
      <c r="HP7" s="261"/>
      <c r="HQ7" s="261"/>
      <c r="HR7" s="261"/>
      <c r="HS7" s="261"/>
      <c r="HT7" s="261"/>
      <c r="HU7" s="261"/>
      <c r="HV7" s="261"/>
      <c r="HW7" s="261"/>
      <c r="HX7" s="261"/>
      <c r="HY7" s="261"/>
      <c r="HZ7" s="261"/>
      <c r="IA7" s="261"/>
      <c r="IB7" s="261"/>
      <c r="IC7" s="261"/>
      <c r="ID7" s="261"/>
      <c r="IE7" s="261"/>
      <c r="IF7" s="261"/>
      <c r="IG7" s="261"/>
      <c r="IH7" s="261"/>
      <c r="II7" s="261"/>
      <c r="IJ7" s="261"/>
      <c r="IK7" s="261"/>
      <c r="IL7" s="261"/>
      <c r="IM7" s="261"/>
      <c r="IN7" s="261"/>
    </row>
    <row r="8" spans="1:248" s="368" customFormat="1" ht="20.100000000000001" hidden="1" customHeight="1">
      <c r="A8" s="423" t="s">
        <v>55</v>
      </c>
      <c r="B8" s="619">
        <v>0</v>
      </c>
      <c r="C8" s="619"/>
      <c r="D8" s="623" t="e">
        <f t="shared" si="4"/>
        <v>#DIV/0!</v>
      </c>
      <c r="E8" s="621"/>
      <c r="F8" s="624" t="e">
        <f t="shared" si="5"/>
        <v>#DIV/0!</v>
      </c>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AN8" s="625"/>
      <c r="AO8" s="625"/>
      <c r="AP8" s="625"/>
      <c r="AQ8" s="625"/>
      <c r="AR8" s="625"/>
      <c r="AS8" s="625"/>
      <c r="AT8" s="625"/>
      <c r="AU8" s="625"/>
      <c r="AV8" s="625"/>
      <c r="AW8" s="625"/>
      <c r="AX8" s="625"/>
      <c r="AY8" s="625"/>
      <c r="AZ8" s="625"/>
      <c r="BA8" s="625"/>
      <c r="BB8" s="625"/>
      <c r="BC8" s="625"/>
      <c r="BD8" s="625"/>
      <c r="BE8" s="625"/>
      <c r="BF8" s="625"/>
      <c r="BG8" s="625"/>
      <c r="BH8" s="625"/>
      <c r="BI8" s="625"/>
      <c r="BJ8" s="625"/>
      <c r="BK8" s="625"/>
      <c r="BL8" s="625"/>
      <c r="BM8" s="625"/>
      <c r="BN8" s="625"/>
      <c r="BO8" s="625"/>
      <c r="BP8" s="625"/>
      <c r="BQ8" s="625"/>
      <c r="BR8" s="625"/>
      <c r="BS8" s="625"/>
      <c r="BT8" s="625"/>
      <c r="BU8" s="625"/>
      <c r="BV8" s="625"/>
      <c r="BW8" s="625"/>
      <c r="BX8" s="625"/>
      <c r="BY8" s="625"/>
      <c r="BZ8" s="625"/>
      <c r="CA8" s="625"/>
      <c r="CB8" s="625"/>
      <c r="CC8" s="625"/>
      <c r="CD8" s="625"/>
      <c r="CE8" s="625"/>
      <c r="CF8" s="625"/>
      <c r="CG8" s="625"/>
      <c r="CH8" s="625"/>
      <c r="CI8" s="625"/>
      <c r="CJ8" s="625"/>
      <c r="CK8" s="625"/>
      <c r="CL8" s="625"/>
      <c r="CM8" s="625"/>
      <c r="CN8" s="625"/>
      <c r="CO8" s="625"/>
      <c r="CP8" s="625"/>
      <c r="CQ8" s="625"/>
      <c r="CR8" s="625"/>
      <c r="CS8" s="625"/>
      <c r="CT8" s="625"/>
      <c r="CU8" s="625"/>
      <c r="CV8" s="625"/>
      <c r="CW8" s="625"/>
      <c r="CX8" s="625"/>
      <c r="CY8" s="625"/>
      <c r="CZ8" s="625"/>
      <c r="DA8" s="625"/>
      <c r="DB8" s="625"/>
      <c r="DC8" s="625"/>
      <c r="DD8" s="625"/>
      <c r="DE8" s="625"/>
      <c r="DF8" s="625"/>
      <c r="DG8" s="625"/>
      <c r="DH8" s="625"/>
      <c r="DI8" s="625"/>
      <c r="DJ8" s="625"/>
      <c r="DK8" s="625"/>
      <c r="DL8" s="625"/>
      <c r="DM8" s="625"/>
      <c r="DN8" s="625"/>
      <c r="DO8" s="625"/>
      <c r="DP8" s="625"/>
      <c r="DQ8" s="625"/>
      <c r="DR8" s="625"/>
      <c r="DS8" s="625"/>
      <c r="DT8" s="625"/>
      <c r="DU8" s="625"/>
      <c r="DV8" s="625"/>
      <c r="DW8" s="625"/>
      <c r="DX8" s="625"/>
      <c r="DY8" s="625"/>
      <c r="DZ8" s="625"/>
      <c r="EA8" s="625"/>
      <c r="EB8" s="625"/>
      <c r="EC8" s="625"/>
      <c r="ED8" s="625"/>
      <c r="EE8" s="625"/>
      <c r="EF8" s="625"/>
      <c r="EG8" s="625"/>
      <c r="EH8" s="625"/>
      <c r="EI8" s="625"/>
      <c r="EJ8" s="625"/>
      <c r="EK8" s="625"/>
      <c r="EL8" s="625"/>
      <c r="EM8" s="625"/>
      <c r="EN8" s="625"/>
      <c r="EO8" s="625"/>
      <c r="EP8" s="625"/>
      <c r="EQ8" s="625"/>
      <c r="ER8" s="625"/>
      <c r="ES8" s="625"/>
      <c r="ET8" s="625"/>
      <c r="EU8" s="625"/>
      <c r="EV8" s="625"/>
      <c r="EW8" s="625"/>
      <c r="EX8" s="625"/>
      <c r="EY8" s="625"/>
      <c r="EZ8" s="625"/>
      <c r="FA8" s="625"/>
      <c r="FB8" s="625"/>
      <c r="FC8" s="625"/>
      <c r="FD8" s="625"/>
      <c r="FE8" s="625"/>
      <c r="FF8" s="625"/>
      <c r="FG8" s="625"/>
      <c r="FH8" s="625"/>
      <c r="FI8" s="625"/>
      <c r="FJ8" s="625"/>
      <c r="FK8" s="625"/>
      <c r="FL8" s="625"/>
      <c r="FM8" s="625"/>
      <c r="FN8" s="625"/>
      <c r="FO8" s="625"/>
      <c r="FP8" s="625"/>
      <c r="FQ8" s="625"/>
      <c r="FR8" s="625"/>
      <c r="FS8" s="625"/>
      <c r="FT8" s="625"/>
      <c r="FU8" s="625"/>
      <c r="FV8" s="625"/>
      <c r="FW8" s="625"/>
      <c r="FX8" s="625"/>
      <c r="FY8" s="625"/>
      <c r="FZ8" s="625"/>
      <c r="GA8" s="625"/>
      <c r="GB8" s="625"/>
      <c r="GC8" s="625"/>
      <c r="GD8" s="625"/>
      <c r="GE8" s="625"/>
      <c r="GF8" s="625"/>
      <c r="GG8" s="625"/>
      <c r="GH8" s="625"/>
      <c r="GI8" s="625"/>
      <c r="GJ8" s="625"/>
      <c r="GK8" s="625"/>
      <c r="GL8" s="625"/>
      <c r="GM8" s="625"/>
      <c r="GN8" s="625"/>
      <c r="GO8" s="625"/>
      <c r="GP8" s="625"/>
      <c r="GQ8" s="625"/>
      <c r="GR8" s="625"/>
      <c r="GS8" s="625"/>
      <c r="GT8" s="625"/>
      <c r="GU8" s="625"/>
      <c r="GV8" s="625"/>
      <c r="GW8" s="625"/>
      <c r="GX8" s="625"/>
      <c r="GY8" s="625"/>
      <c r="GZ8" s="625"/>
      <c r="HA8" s="625"/>
      <c r="HB8" s="625"/>
      <c r="HC8" s="625"/>
      <c r="HD8" s="625"/>
      <c r="HE8" s="625"/>
      <c r="HF8" s="625"/>
      <c r="HG8" s="625"/>
      <c r="HH8" s="625"/>
      <c r="HI8" s="625"/>
      <c r="HJ8" s="625"/>
      <c r="HK8" s="625"/>
      <c r="HL8" s="625"/>
      <c r="HM8" s="625"/>
      <c r="HN8" s="625"/>
      <c r="HO8" s="625"/>
      <c r="HP8" s="625"/>
      <c r="HQ8" s="625"/>
      <c r="HR8" s="625"/>
      <c r="HS8" s="625"/>
      <c r="HT8" s="625"/>
      <c r="HU8" s="625"/>
      <c r="HV8" s="625"/>
      <c r="HW8" s="625"/>
      <c r="HX8" s="625"/>
      <c r="HY8" s="625"/>
      <c r="HZ8" s="625"/>
      <c r="IA8" s="625"/>
      <c r="IB8" s="625"/>
      <c r="IC8" s="625"/>
      <c r="ID8" s="625"/>
      <c r="IE8" s="625"/>
      <c r="IF8" s="625"/>
      <c r="IG8" s="625"/>
      <c r="IH8" s="625"/>
      <c r="II8" s="625"/>
      <c r="IJ8" s="625"/>
      <c r="IK8" s="625"/>
      <c r="IL8" s="625"/>
      <c r="IM8" s="625"/>
      <c r="IN8" s="625"/>
    </row>
    <row r="9" spans="1:248" customFormat="1" ht="20.100000000000001" customHeight="1">
      <c r="A9" s="421" t="s">
        <v>56</v>
      </c>
      <c r="B9" s="619">
        <v>22035</v>
      </c>
      <c r="C9" s="619">
        <v>15957</v>
      </c>
      <c r="D9" s="620">
        <f t="shared" si="4"/>
        <v>72.416609938733828</v>
      </c>
      <c r="E9" s="621">
        <f>'[8]2.全市收入明细表'!$C$9</f>
        <v>21483</v>
      </c>
      <c r="F9" s="622">
        <f t="shared" si="5"/>
        <v>-25.722664432341851</v>
      </c>
      <c r="G9" s="261"/>
      <c r="H9" s="261"/>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c r="BV9" s="261"/>
      <c r="BW9" s="261"/>
      <c r="BX9" s="261"/>
      <c r="BY9" s="261"/>
      <c r="BZ9" s="261"/>
      <c r="CA9" s="261"/>
      <c r="CB9" s="261"/>
      <c r="CC9" s="261"/>
      <c r="CD9" s="261"/>
      <c r="CE9" s="261"/>
      <c r="CF9" s="261"/>
      <c r="CG9" s="261"/>
      <c r="CH9" s="261"/>
      <c r="CI9" s="261"/>
      <c r="CJ9" s="261"/>
      <c r="CK9" s="261"/>
      <c r="CL9" s="261"/>
      <c r="CM9" s="261"/>
      <c r="CN9" s="261"/>
      <c r="CO9" s="261"/>
      <c r="CP9" s="261"/>
      <c r="CQ9" s="261"/>
      <c r="CR9" s="261"/>
      <c r="CS9" s="261"/>
      <c r="CT9" s="261"/>
      <c r="CU9" s="261"/>
      <c r="CV9" s="261"/>
      <c r="CW9" s="261"/>
      <c r="CX9" s="261"/>
      <c r="CY9" s="261"/>
      <c r="CZ9" s="261"/>
      <c r="DA9" s="261"/>
      <c r="DB9" s="261"/>
      <c r="DC9" s="261"/>
      <c r="DD9" s="261"/>
      <c r="DE9" s="261"/>
      <c r="DF9" s="261"/>
      <c r="DG9" s="261"/>
      <c r="DH9" s="261"/>
      <c r="DI9" s="261"/>
      <c r="DJ9" s="261"/>
      <c r="DK9" s="261"/>
      <c r="DL9" s="261"/>
      <c r="DM9" s="261"/>
      <c r="DN9" s="261"/>
      <c r="DO9" s="261"/>
      <c r="DP9" s="261"/>
      <c r="DQ9" s="261"/>
      <c r="DR9" s="261"/>
      <c r="DS9" s="261"/>
      <c r="DT9" s="261"/>
      <c r="DU9" s="261"/>
      <c r="DV9" s="261"/>
      <c r="DW9" s="261"/>
      <c r="DX9" s="261"/>
      <c r="DY9" s="261"/>
      <c r="DZ9" s="261"/>
      <c r="EA9" s="261"/>
      <c r="EB9" s="261"/>
      <c r="EC9" s="261"/>
      <c r="ED9" s="261"/>
      <c r="EE9" s="261"/>
      <c r="EF9" s="261"/>
      <c r="EG9" s="261"/>
      <c r="EH9" s="261"/>
      <c r="EI9" s="261"/>
      <c r="EJ9" s="261"/>
      <c r="EK9" s="261"/>
      <c r="EL9" s="261"/>
      <c r="EM9" s="261"/>
      <c r="EN9" s="261"/>
      <c r="EO9" s="261"/>
      <c r="EP9" s="261"/>
      <c r="EQ9" s="261"/>
      <c r="ER9" s="261"/>
      <c r="ES9" s="261"/>
      <c r="ET9" s="261"/>
      <c r="EU9" s="261"/>
      <c r="EV9" s="261"/>
      <c r="EW9" s="261"/>
      <c r="EX9" s="261"/>
      <c r="EY9" s="261"/>
      <c r="EZ9" s="261"/>
      <c r="FA9" s="261"/>
      <c r="FB9" s="261"/>
      <c r="FC9" s="261"/>
      <c r="FD9" s="261"/>
      <c r="FE9" s="261"/>
      <c r="FF9" s="261"/>
      <c r="FG9" s="261"/>
      <c r="FH9" s="261"/>
      <c r="FI9" s="261"/>
      <c r="FJ9" s="261"/>
      <c r="FK9" s="261"/>
      <c r="FL9" s="261"/>
      <c r="FM9" s="261"/>
      <c r="FN9" s="261"/>
      <c r="FO9" s="261"/>
      <c r="FP9" s="261"/>
      <c r="FQ9" s="261"/>
      <c r="FR9" s="261"/>
      <c r="FS9" s="261"/>
      <c r="FT9" s="261"/>
      <c r="FU9" s="261"/>
      <c r="FV9" s="261"/>
      <c r="FW9" s="261"/>
      <c r="FX9" s="261"/>
      <c r="FY9" s="261"/>
      <c r="FZ9" s="261"/>
      <c r="GA9" s="261"/>
      <c r="GB9" s="261"/>
      <c r="GC9" s="261"/>
      <c r="GD9" s="261"/>
      <c r="GE9" s="261"/>
      <c r="GF9" s="261"/>
      <c r="GG9" s="261"/>
      <c r="GH9" s="261"/>
      <c r="GI9" s="261"/>
      <c r="GJ9" s="261"/>
      <c r="GK9" s="261"/>
      <c r="GL9" s="261"/>
      <c r="GM9" s="261"/>
      <c r="GN9" s="261"/>
      <c r="GO9" s="261"/>
      <c r="GP9" s="261"/>
      <c r="GQ9" s="261"/>
      <c r="GR9" s="261"/>
      <c r="GS9" s="261"/>
      <c r="GT9" s="261"/>
      <c r="GU9" s="261"/>
      <c r="GV9" s="261"/>
      <c r="GW9" s="261"/>
      <c r="GX9" s="261"/>
      <c r="GY9" s="261"/>
      <c r="GZ9" s="261"/>
      <c r="HA9" s="261"/>
      <c r="HB9" s="261"/>
      <c r="HC9" s="261"/>
      <c r="HD9" s="261"/>
      <c r="HE9" s="261"/>
      <c r="HF9" s="261"/>
      <c r="HG9" s="261"/>
      <c r="HH9" s="261"/>
      <c r="HI9" s="261"/>
      <c r="HJ9" s="261"/>
      <c r="HK9" s="261"/>
      <c r="HL9" s="261"/>
      <c r="HM9" s="261"/>
      <c r="HN9" s="261"/>
      <c r="HO9" s="261"/>
      <c r="HP9" s="261"/>
      <c r="HQ9" s="261"/>
      <c r="HR9" s="261"/>
      <c r="HS9" s="261"/>
      <c r="HT9" s="261"/>
      <c r="HU9" s="261"/>
      <c r="HV9" s="261"/>
      <c r="HW9" s="261"/>
      <c r="HX9" s="261"/>
      <c r="HY9" s="261"/>
      <c r="HZ9" s="261"/>
      <c r="IA9" s="261"/>
      <c r="IB9" s="261"/>
      <c r="IC9" s="261"/>
      <c r="ID9" s="261"/>
      <c r="IE9" s="261"/>
      <c r="IF9" s="261"/>
      <c r="IG9" s="261"/>
      <c r="IH9" s="261"/>
      <c r="II9" s="261"/>
      <c r="IJ9" s="261"/>
      <c r="IK9" s="261"/>
      <c r="IL9" s="261"/>
      <c r="IM9" s="261"/>
    </row>
    <row r="10" spans="1:248" customFormat="1" ht="20.100000000000001" customHeight="1">
      <c r="A10" s="421" t="s">
        <v>57</v>
      </c>
      <c r="B10" s="619">
        <v>2486</v>
      </c>
      <c r="C10" s="619">
        <v>2923</v>
      </c>
      <c r="D10" s="620">
        <f t="shared" si="4"/>
        <v>117.57843925985519</v>
      </c>
      <c r="E10" s="621">
        <v>2084</v>
      </c>
      <c r="F10" s="622">
        <f t="shared" si="5"/>
        <v>40.259117082533592</v>
      </c>
      <c r="G10" s="261"/>
      <c r="H10" s="261"/>
      <c r="I10" s="261"/>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1"/>
      <c r="BZ10" s="261"/>
      <c r="CA10" s="261"/>
      <c r="CB10" s="261"/>
      <c r="CC10" s="261"/>
      <c r="CD10" s="261"/>
      <c r="CE10" s="261"/>
      <c r="CF10" s="261"/>
      <c r="CG10" s="261"/>
      <c r="CH10" s="261"/>
      <c r="CI10" s="261"/>
      <c r="CJ10" s="261"/>
      <c r="CK10" s="261"/>
      <c r="CL10" s="261"/>
      <c r="CM10" s="261"/>
      <c r="CN10" s="261"/>
      <c r="CO10" s="261"/>
      <c r="CP10" s="261"/>
      <c r="CQ10" s="261"/>
      <c r="CR10" s="261"/>
      <c r="CS10" s="261"/>
      <c r="CT10" s="261"/>
      <c r="CU10" s="261"/>
      <c r="CV10" s="261"/>
      <c r="CW10" s="261"/>
      <c r="CX10" s="261"/>
      <c r="CY10" s="261"/>
      <c r="CZ10" s="261"/>
      <c r="DA10" s="261"/>
      <c r="DB10" s="261"/>
      <c r="DC10" s="261"/>
      <c r="DD10" s="261"/>
      <c r="DE10" s="261"/>
      <c r="DF10" s="261"/>
      <c r="DG10" s="261"/>
      <c r="DH10" s="261"/>
      <c r="DI10" s="261"/>
      <c r="DJ10" s="261"/>
      <c r="DK10" s="261"/>
      <c r="DL10" s="261"/>
      <c r="DM10" s="261"/>
      <c r="DN10" s="261"/>
      <c r="DO10" s="261"/>
      <c r="DP10" s="261"/>
      <c r="DQ10" s="261"/>
      <c r="DR10" s="261"/>
      <c r="DS10" s="261"/>
      <c r="DT10" s="261"/>
      <c r="DU10" s="261"/>
      <c r="DV10" s="261"/>
      <c r="DW10" s="261"/>
      <c r="DX10" s="261"/>
      <c r="DY10" s="261"/>
      <c r="DZ10" s="261"/>
      <c r="EA10" s="261"/>
      <c r="EB10" s="261"/>
      <c r="EC10" s="261"/>
      <c r="ED10" s="261"/>
      <c r="EE10" s="261"/>
      <c r="EF10" s="261"/>
      <c r="EG10" s="261"/>
      <c r="EH10" s="261"/>
      <c r="EI10" s="261"/>
      <c r="EJ10" s="261"/>
      <c r="EK10" s="261"/>
      <c r="EL10" s="261"/>
      <c r="EM10" s="261"/>
      <c r="EN10" s="261"/>
      <c r="EO10" s="261"/>
      <c r="EP10" s="261"/>
      <c r="EQ10" s="261"/>
      <c r="ER10" s="261"/>
      <c r="ES10" s="261"/>
      <c r="ET10" s="261"/>
      <c r="EU10" s="261"/>
      <c r="EV10" s="261"/>
      <c r="EW10" s="261"/>
      <c r="EX10" s="261"/>
      <c r="EY10" s="261"/>
      <c r="EZ10" s="261"/>
      <c r="FA10" s="261"/>
      <c r="FB10" s="261"/>
      <c r="FC10" s="261"/>
      <c r="FD10" s="261"/>
      <c r="FE10" s="261"/>
      <c r="FF10" s="261"/>
      <c r="FG10" s="261"/>
      <c r="FH10" s="261"/>
      <c r="FI10" s="261"/>
      <c r="FJ10" s="261"/>
      <c r="FK10" s="261"/>
      <c r="FL10" s="261"/>
      <c r="FM10" s="261"/>
      <c r="FN10" s="261"/>
      <c r="FO10" s="261"/>
      <c r="FP10" s="261"/>
      <c r="FQ10" s="261"/>
      <c r="FR10" s="261"/>
      <c r="FS10" s="261"/>
      <c r="FT10" s="261"/>
      <c r="FU10" s="261"/>
      <c r="FV10" s="261"/>
      <c r="FW10" s="261"/>
      <c r="FX10" s="261"/>
      <c r="FY10" s="261"/>
      <c r="FZ10" s="261"/>
      <c r="GA10" s="261"/>
      <c r="GB10" s="261"/>
      <c r="GC10" s="261"/>
      <c r="GD10" s="261"/>
      <c r="GE10" s="261"/>
      <c r="GF10" s="261"/>
      <c r="GG10" s="261"/>
      <c r="GH10" s="261"/>
      <c r="GI10" s="261"/>
      <c r="GJ10" s="261"/>
      <c r="GK10" s="261"/>
      <c r="GL10" s="261"/>
      <c r="GM10" s="261"/>
      <c r="GN10" s="261"/>
      <c r="GO10" s="261"/>
      <c r="GP10" s="261"/>
      <c r="GQ10" s="261"/>
      <c r="GR10" s="261"/>
      <c r="GS10" s="261"/>
      <c r="GT10" s="261"/>
      <c r="GU10" s="261"/>
      <c r="GV10" s="261"/>
      <c r="GW10" s="261"/>
      <c r="GX10" s="261"/>
      <c r="GY10" s="261"/>
      <c r="GZ10" s="261"/>
      <c r="HA10" s="261"/>
      <c r="HB10" s="261"/>
      <c r="HC10" s="261"/>
      <c r="HD10" s="261"/>
      <c r="HE10" s="261"/>
      <c r="HF10" s="261"/>
      <c r="HG10" s="261"/>
      <c r="HH10" s="261"/>
      <c r="HI10" s="261"/>
      <c r="HJ10" s="261"/>
      <c r="HK10" s="261"/>
      <c r="HL10" s="261"/>
      <c r="HM10" s="261"/>
      <c r="HN10" s="261"/>
      <c r="HO10" s="261"/>
      <c r="HP10" s="261"/>
      <c r="HQ10" s="261"/>
      <c r="HR10" s="261"/>
      <c r="HS10" s="261"/>
      <c r="HT10" s="261"/>
      <c r="HU10" s="261"/>
      <c r="HV10" s="261"/>
      <c r="HW10" s="261"/>
      <c r="HX10" s="261"/>
      <c r="HY10" s="261"/>
      <c r="HZ10" s="261"/>
      <c r="IA10" s="261"/>
      <c r="IB10" s="261"/>
      <c r="IC10" s="261"/>
      <c r="ID10" s="261"/>
      <c r="IE10" s="261"/>
      <c r="IF10" s="261"/>
      <c r="IG10" s="261"/>
      <c r="IH10" s="261"/>
      <c r="II10" s="261"/>
      <c r="IJ10" s="261"/>
      <c r="IK10" s="261"/>
      <c r="IL10" s="261"/>
      <c r="IM10" s="261"/>
      <c r="IN10" s="261"/>
    </row>
    <row r="11" spans="1:248" customFormat="1" ht="20.100000000000001" customHeight="1">
      <c r="A11" s="421" t="s">
        <v>58</v>
      </c>
      <c r="B11" s="619">
        <v>37312</v>
      </c>
      <c r="C11" s="619">
        <v>34972</v>
      </c>
      <c r="D11" s="620">
        <f t="shared" si="4"/>
        <v>93.728559176672391</v>
      </c>
      <c r="E11" s="621">
        <f>'[8]2.全市收入明细表'!$C$10</f>
        <v>34974</v>
      </c>
      <c r="F11" s="622">
        <f t="shared" si="5"/>
        <v>-5.7185337679418998E-3</v>
      </c>
      <c r="G11" s="261"/>
      <c r="H11" s="261"/>
      <c r="I11" s="261"/>
      <c r="J11" s="261"/>
      <c r="K11" s="261"/>
      <c r="L11" s="261"/>
      <c r="M11" s="261"/>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c r="BT11" s="261"/>
      <c r="BU11" s="261"/>
      <c r="BV11" s="261"/>
      <c r="BW11" s="261"/>
      <c r="BX11" s="261"/>
      <c r="BY11" s="261"/>
      <c r="BZ11" s="261"/>
      <c r="CA11" s="261"/>
      <c r="CB11" s="261"/>
      <c r="CC11" s="261"/>
      <c r="CD11" s="261"/>
      <c r="CE11" s="261"/>
      <c r="CF11" s="261"/>
      <c r="CG11" s="261"/>
      <c r="CH11" s="261"/>
      <c r="CI11" s="261"/>
      <c r="CJ11" s="261"/>
      <c r="CK11" s="261"/>
      <c r="CL11" s="261"/>
      <c r="CM11" s="261"/>
      <c r="CN11" s="261"/>
      <c r="CO11" s="261"/>
      <c r="CP11" s="261"/>
      <c r="CQ11" s="261"/>
      <c r="CR11" s="261"/>
      <c r="CS11" s="261"/>
      <c r="CT11" s="261"/>
      <c r="CU11" s="261"/>
      <c r="CV11" s="261"/>
      <c r="CW11" s="261"/>
      <c r="CX11" s="261"/>
      <c r="CY11" s="261"/>
      <c r="CZ11" s="261"/>
      <c r="DA11" s="261"/>
      <c r="DB11" s="261"/>
      <c r="DC11" s="261"/>
      <c r="DD11" s="261"/>
      <c r="DE11" s="261"/>
      <c r="DF11" s="261"/>
      <c r="DG11" s="261"/>
      <c r="DH11" s="261"/>
      <c r="DI11" s="261"/>
      <c r="DJ11" s="261"/>
      <c r="DK11" s="261"/>
      <c r="DL11" s="261"/>
      <c r="DM11" s="261"/>
      <c r="DN11" s="261"/>
      <c r="DO11" s="261"/>
      <c r="DP11" s="261"/>
      <c r="DQ11" s="261"/>
      <c r="DR11" s="261"/>
      <c r="DS11" s="261"/>
      <c r="DT11" s="261"/>
      <c r="DU11" s="261"/>
      <c r="DV11" s="261"/>
      <c r="DW11" s="261"/>
      <c r="DX11" s="261"/>
      <c r="DY11" s="261"/>
      <c r="DZ11" s="261"/>
      <c r="EA11" s="261"/>
      <c r="EB11" s="261"/>
      <c r="EC11" s="261"/>
      <c r="ED11" s="261"/>
      <c r="EE11" s="261"/>
      <c r="EF11" s="261"/>
      <c r="EG11" s="261"/>
      <c r="EH11" s="261"/>
      <c r="EI11" s="261"/>
      <c r="EJ11" s="261"/>
      <c r="EK11" s="261"/>
      <c r="EL11" s="261"/>
      <c r="EM11" s="261"/>
      <c r="EN11" s="261"/>
      <c r="EO11" s="261"/>
      <c r="EP11" s="261"/>
      <c r="EQ11" s="261"/>
      <c r="ER11" s="261"/>
      <c r="ES11" s="261"/>
      <c r="ET11" s="261"/>
      <c r="EU11" s="261"/>
      <c r="EV11" s="261"/>
      <c r="EW11" s="261"/>
      <c r="EX11" s="261"/>
      <c r="EY11" s="261"/>
      <c r="EZ11" s="261"/>
      <c r="FA11" s="261"/>
      <c r="FB11" s="261"/>
      <c r="FC11" s="261"/>
      <c r="FD11" s="261"/>
      <c r="FE11" s="261"/>
      <c r="FF11" s="261"/>
      <c r="FG11" s="261"/>
      <c r="FH11" s="261"/>
      <c r="FI11" s="261"/>
      <c r="FJ11" s="261"/>
      <c r="FK11" s="261"/>
      <c r="FL11" s="261"/>
      <c r="FM11" s="261"/>
      <c r="FN11" s="261"/>
      <c r="FO11" s="261"/>
      <c r="FP11" s="261"/>
      <c r="FQ11" s="261"/>
      <c r="FR11" s="261"/>
      <c r="FS11" s="261"/>
      <c r="FT11" s="261"/>
      <c r="FU11" s="261"/>
      <c r="FV11" s="261"/>
      <c r="FW11" s="261"/>
      <c r="FX11" s="261"/>
      <c r="FY11" s="261"/>
      <c r="FZ11" s="261"/>
      <c r="GA11" s="261"/>
      <c r="GB11" s="261"/>
      <c r="GC11" s="261"/>
      <c r="GD11" s="261"/>
      <c r="GE11" s="261"/>
      <c r="GF11" s="261"/>
      <c r="GG11" s="261"/>
      <c r="GH11" s="261"/>
      <c r="GI11" s="261"/>
      <c r="GJ11" s="261"/>
      <c r="GK11" s="261"/>
      <c r="GL11" s="261"/>
      <c r="GM11" s="261"/>
      <c r="GN11" s="261"/>
      <c r="GO11" s="261"/>
      <c r="GP11" s="261"/>
      <c r="GQ11" s="261"/>
      <c r="GR11" s="261"/>
      <c r="GS11" s="261"/>
      <c r="GT11" s="261"/>
      <c r="GU11" s="261"/>
      <c r="GV11" s="261"/>
      <c r="GW11" s="261"/>
      <c r="GX11" s="261"/>
      <c r="GY11" s="261"/>
      <c r="GZ11" s="261"/>
      <c r="HA11" s="261"/>
      <c r="HB11" s="261"/>
      <c r="HC11" s="261"/>
      <c r="HD11" s="261"/>
      <c r="HE11" s="261"/>
      <c r="HF11" s="261"/>
      <c r="HG11" s="261"/>
      <c r="HH11" s="261"/>
      <c r="HI11" s="261"/>
      <c r="HJ11" s="261"/>
      <c r="HK11" s="261"/>
      <c r="HL11" s="261"/>
      <c r="HM11" s="261"/>
      <c r="HN11" s="261"/>
      <c r="HO11" s="261"/>
      <c r="HP11" s="261"/>
      <c r="HQ11" s="261"/>
      <c r="HR11" s="261"/>
      <c r="HS11" s="261"/>
      <c r="HT11" s="261"/>
      <c r="HU11" s="261"/>
      <c r="HV11" s="261"/>
      <c r="HW11" s="261"/>
      <c r="HX11" s="261"/>
      <c r="HY11" s="261"/>
      <c r="HZ11" s="261"/>
      <c r="IA11" s="261"/>
      <c r="IB11" s="261"/>
      <c r="IC11" s="261"/>
      <c r="ID11" s="261"/>
      <c r="IE11" s="261"/>
      <c r="IF11" s="261"/>
      <c r="IG11" s="261"/>
      <c r="IH11" s="261"/>
      <c r="II11" s="261"/>
      <c r="IJ11" s="261"/>
      <c r="IK11" s="261"/>
      <c r="IL11" s="261"/>
      <c r="IM11" s="261"/>
      <c r="IN11" s="261"/>
    </row>
    <row r="12" spans="1:248" customFormat="1" ht="20.100000000000001" customHeight="1">
      <c r="A12" s="421" t="s">
        <v>59</v>
      </c>
      <c r="B12" s="619">
        <v>29251</v>
      </c>
      <c r="C12" s="619">
        <v>36465</v>
      </c>
      <c r="D12" s="620">
        <f t="shared" si="4"/>
        <v>124.66240470411267</v>
      </c>
      <c r="E12" s="621">
        <v>24139</v>
      </c>
      <c r="F12" s="622">
        <f t="shared" si="5"/>
        <v>51.062595799328889</v>
      </c>
      <c r="G12" s="261"/>
      <c r="H12" s="261"/>
      <c r="I12" s="261"/>
      <c r="J12" s="261"/>
      <c r="K12" s="261"/>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c r="BT12" s="261"/>
      <c r="BU12" s="261"/>
      <c r="BV12" s="261"/>
      <c r="BW12" s="261"/>
      <c r="BX12" s="261"/>
      <c r="BY12" s="261"/>
      <c r="BZ12" s="261"/>
      <c r="CA12" s="261"/>
      <c r="CB12" s="261"/>
      <c r="CC12" s="261"/>
      <c r="CD12" s="261"/>
      <c r="CE12" s="261"/>
      <c r="CF12" s="261"/>
      <c r="CG12" s="261"/>
      <c r="CH12" s="261"/>
      <c r="CI12" s="261"/>
      <c r="CJ12" s="261"/>
      <c r="CK12" s="261"/>
      <c r="CL12" s="261"/>
      <c r="CM12" s="261"/>
      <c r="CN12" s="261"/>
      <c r="CO12" s="261"/>
      <c r="CP12" s="261"/>
      <c r="CQ12" s="261"/>
      <c r="CR12" s="261"/>
      <c r="CS12" s="261"/>
      <c r="CT12" s="261"/>
      <c r="CU12" s="261"/>
      <c r="CV12" s="261"/>
      <c r="CW12" s="261"/>
      <c r="CX12" s="261"/>
      <c r="CY12" s="261"/>
      <c r="CZ12" s="261"/>
      <c r="DA12" s="261"/>
      <c r="DB12" s="261"/>
      <c r="DC12" s="261"/>
      <c r="DD12" s="261"/>
      <c r="DE12" s="261"/>
      <c r="DF12" s="261"/>
      <c r="DG12" s="261"/>
      <c r="DH12" s="261"/>
      <c r="DI12" s="261"/>
      <c r="DJ12" s="261"/>
      <c r="DK12" s="261"/>
      <c r="DL12" s="261"/>
      <c r="DM12" s="261"/>
      <c r="DN12" s="261"/>
      <c r="DO12" s="261"/>
      <c r="DP12" s="261"/>
      <c r="DQ12" s="261"/>
      <c r="DR12" s="261"/>
      <c r="DS12" s="261"/>
      <c r="DT12" s="261"/>
      <c r="DU12" s="261"/>
      <c r="DV12" s="261"/>
      <c r="DW12" s="261"/>
      <c r="DX12" s="261"/>
      <c r="DY12" s="261"/>
      <c r="DZ12" s="261"/>
      <c r="EA12" s="261"/>
      <c r="EB12" s="261"/>
      <c r="EC12" s="261"/>
      <c r="ED12" s="261"/>
      <c r="EE12" s="261"/>
      <c r="EF12" s="261"/>
      <c r="EG12" s="261"/>
      <c r="EH12" s="261"/>
      <c r="EI12" s="261"/>
      <c r="EJ12" s="261"/>
      <c r="EK12" s="261"/>
      <c r="EL12" s="261"/>
      <c r="EM12" s="261"/>
      <c r="EN12" s="261"/>
      <c r="EO12" s="261"/>
      <c r="EP12" s="261"/>
      <c r="EQ12" s="261"/>
      <c r="ER12" s="261"/>
      <c r="ES12" s="261"/>
      <c r="ET12" s="261"/>
      <c r="EU12" s="261"/>
      <c r="EV12" s="261"/>
      <c r="EW12" s="261"/>
      <c r="EX12" s="261"/>
      <c r="EY12" s="261"/>
      <c r="EZ12" s="261"/>
      <c r="FA12" s="261"/>
      <c r="FB12" s="261"/>
      <c r="FC12" s="261"/>
      <c r="FD12" s="261"/>
      <c r="FE12" s="261"/>
      <c r="FF12" s="261"/>
      <c r="FG12" s="261"/>
      <c r="FH12" s="261"/>
      <c r="FI12" s="261"/>
      <c r="FJ12" s="261"/>
      <c r="FK12" s="261"/>
      <c r="FL12" s="261"/>
      <c r="FM12" s="261"/>
      <c r="FN12" s="261"/>
      <c r="FO12" s="261"/>
      <c r="FP12" s="261"/>
      <c r="FQ12" s="261"/>
      <c r="FR12" s="261"/>
      <c r="FS12" s="261"/>
      <c r="FT12" s="261"/>
      <c r="FU12" s="261"/>
      <c r="FV12" s="261"/>
      <c r="FW12" s="261"/>
      <c r="FX12" s="261"/>
      <c r="FY12" s="261"/>
      <c r="FZ12" s="261"/>
      <c r="GA12" s="261"/>
      <c r="GB12" s="261"/>
      <c r="GC12" s="261"/>
      <c r="GD12" s="261"/>
      <c r="GE12" s="261"/>
      <c r="GF12" s="261"/>
      <c r="GG12" s="261"/>
      <c r="GH12" s="261"/>
      <c r="GI12" s="261"/>
      <c r="GJ12" s="261"/>
      <c r="GK12" s="261"/>
      <c r="GL12" s="261"/>
      <c r="GM12" s="261"/>
      <c r="GN12" s="261"/>
      <c r="GO12" s="261"/>
      <c r="GP12" s="261"/>
      <c r="GQ12" s="261"/>
      <c r="GR12" s="261"/>
      <c r="GS12" s="261"/>
      <c r="GT12" s="261"/>
      <c r="GU12" s="261"/>
      <c r="GV12" s="261"/>
      <c r="GW12" s="261"/>
      <c r="GX12" s="261"/>
      <c r="GY12" s="261"/>
      <c r="GZ12" s="261"/>
      <c r="HA12" s="261"/>
      <c r="HB12" s="261"/>
      <c r="HC12" s="261"/>
      <c r="HD12" s="261"/>
      <c r="HE12" s="261"/>
      <c r="HF12" s="261"/>
      <c r="HG12" s="261"/>
      <c r="HH12" s="261"/>
      <c r="HI12" s="261"/>
      <c r="HJ12" s="261"/>
      <c r="HK12" s="261"/>
      <c r="HL12" s="261"/>
      <c r="HM12" s="261"/>
      <c r="HN12" s="261"/>
      <c r="HO12" s="261"/>
      <c r="HP12" s="261"/>
      <c r="HQ12" s="261"/>
      <c r="HR12" s="261"/>
      <c r="HS12" s="261"/>
      <c r="HT12" s="261"/>
      <c r="HU12" s="261"/>
      <c r="HV12" s="261"/>
      <c r="HW12" s="261"/>
      <c r="HX12" s="261"/>
      <c r="HY12" s="261"/>
      <c r="HZ12" s="261"/>
      <c r="IA12" s="261"/>
      <c r="IB12" s="261"/>
      <c r="IC12" s="261"/>
      <c r="ID12" s="261"/>
      <c r="IE12" s="261"/>
      <c r="IF12" s="261"/>
      <c r="IG12" s="261"/>
      <c r="IH12" s="261"/>
      <c r="II12" s="261"/>
      <c r="IJ12" s="261"/>
      <c r="IK12" s="261"/>
      <c r="IL12" s="261"/>
      <c r="IM12" s="261"/>
      <c r="IN12" s="261"/>
    </row>
    <row r="13" spans="1:248" customFormat="1" ht="20.100000000000001" customHeight="1">
      <c r="A13" s="421" t="s">
        <v>60</v>
      </c>
      <c r="B13" s="619">
        <v>8385</v>
      </c>
      <c r="C13" s="619">
        <v>8491</v>
      </c>
      <c r="D13" s="620">
        <f t="shared" si="4"/>
        <v>101.26416219439476</v>
      </c>
      <c r="E13" s="621">
        <v>7091</v>
      </c>
      <c r="F13" s="622">
        <f t="shared" si="5"/>
        <v>19.743336623889437</v>
      </c>
      <c r="G13" s="261"/>
      <c r="H13" s="261"/>
      <c r="I13" s="261"/>
      <c r="J13" s="261"/>
      <c r="K13" s="261"/>
      <c r="L13" s="261"/>
      <c r="M13" s="261"/>
      <c r="N13" s="261"/>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c r="BT13" s="261"/>
      <c r="BU13" s="261"/>
      <c r="BV13" s="261"/>
      <c r="BW13" s="261"/>
      <c r="BX13" s="261"/>
      <c r="BY13" s="261"/>
      <c r="BZ13" s="261"/>
      <c r="CA13" s="261"/>
      <c r="CB13" s="261"/>
      <c r="CC13" s="261"/>
      <c r="CD13" s="261"/>
      <c r="CE13" s="261"/>
      <c r="CF13" s="261"/>
      <c r="CG13" s="261"/>
      <c r="CH13" s="261"/>
      <c r="CI13" s="261"/>
      <c r="CJ13" s="261"/>
      <c r="CK13" s="261"/>
      <c r="CL13" s="261"/>
      <c r="CM13" s="261"/>
      <c r="CN13" s="261"/>
      <c r="CO13" s="261"/>
      <c r="CP13" s="261"/>
      <c r="CQ13" s="261"/>
      <c r="CR13" s="261"/>
      <c r="CS13" s="261"/>
      <c r="CT13" s="261"/>
      <c r="CU13" s="261"/>
      <c r="CV13" s="261"/>
      <c r="CW13" s="261"/>
      <c r="CX13" s="261"/>
      <c r="CY13" s="261"/>
      <c r="CZ13" s="261"/>
      <c r="DA13" s="261"/>
      <c r="DB13" s="261"/>
      <c r="DC13" s="261"/>
      <c r="DD13" s="261"/>
      <c r="DE13" s="261"/>
      <c r="DF13" s="261"/>
      <c r="DG13" s="261"/>
      <c r="DH13" s="261"/>
      <c r="DI13" s="261"/>
      <c r="DJ13" s="261"/>
      <c r="DK13" s="261"/>
      <c r="DL13" s="261"/>
      <c r="DM13" s="261"/>
      <c r="DN13" s="261"/>
      <c r="DO13" s="261"/>
      <c r="DP13" s="261"/>
      <c r="DQ13" s="261"/>
      <c r="DR13" s="261"/>
      <c r="DS13" s="261"/>
      <c r="DT13" s="261"/>
      <c r="DU13" s="261"/>
      <c r="DV13" s="261"/>
      <c r="DW13" s="261"/>
      <c r="DX13" s="261"/>
      <c r="DY13" s="261"/>
      <c r="DZ13" s="261"/>
      <c r="EA13" s="261"/>
      <c r="EB13" s="261"/>
      <c r="EC13" s="261"/>
      <c r="ED13" s="261"/>
      <c r="EE13" s="261"/>
      <c r="EF13" s="261"/>
      <c r="EG13" s="261"/>
      <c r="EH13" s="261"/>
      <c r="EI13" s="261"/>
      <c r="EJ13" s="261"/>
      <c r="EK13" s="261"/>
      <c r="EL13" s="261"/>
      <c r="EM13" s="261"/>
      <c r="EN13" s="261"/>
      <c r="EO13" s="261"/>
      <c r="EP13" s="261"/>
      <c r="EQ13" s="261"/>
      <c r="ER13" s="261"/>
      <c r="ES13" s="261"/>
      <c r="ET13" s="261"/>
      <c r="EU13" s="261"/>
      <c r="EV13" s="261"/>
      <c r="EW13" s="261"/>
      <c r="EX13" s="261"/>
      <c r="EY13" s="261"/>
      <c r="EZ13" s="261"/>
      <c r="FA13" s="261"/>
      <c r="FB13" s="261"/>
      <c r="FC13" s="261"/>
      <c r="FD13" s="261"/>
      <c r="FE13" s="261"/>
      <c r="FF13" s="261"/>
      <c r="FG13" s="261"/>
      <c r="FH13" s="261"/>
      <c r="FI13" s="261"/>
      <c r="FJ13" s="261"/>
      <c r="FK13" s="261"/>
      <c r="FL13" s="261"/>
      <c r="FM13" s="261"/>
      <c r="FN13" s="261"/>
      <c r="FO13" s="261"/>
      <c r="FP13" s="261"/>
      <c r="FQ13" s="261"/>
      <c r="FR13" s="261"/>
      <c r="FS13" s="261"/>
      <c r="FT13" s="261"/>
      <c r="FU13" s="261"/>
      <c r="FV13" s="261"/>
      <c r="FW13" s="261"/>
      <c r="FX13" s="261"/>
      <c r="FY13" s="261"/>
      <c r="FZ13" s="261"/>
      <c r="GA13" s="261"/>
      <c r="GB13" s="261"/>
      <c r="GC13" s="261"/>
      <c r="GD13" s="261"/>
      <c r="GE13" s="261"/>
      <c r="GF13" s="261"/>
      <c r="GG13" s="261"/>
      <c r="GH13" s="261"/>
      <c r="GI13" s="261"/>
      <c r="GJ13" s="261"/>
      <c r="GK13" s="261"/>
      <c r="GL13" s="261"/>
      <c r="GM13" s="261"/>
      <c r="GN13" s="261"/>
      <c r="GO13" s="261"/>
      <c r="GP13" s="261"/>
      <c r="GQ13" s="261"/>
      <c r="GR13" s="261"/>
      <c r="GS13" s="261"/>
      <c r="GT13" s="261"/>
      <c r="GU13" s="261"/>
      <c r="GV13" s="261"/>
      <c r="GW13" s="261"/>
      <c r="GX13" s="261"/>
      <c r="GY13" s="261"/>
      <c r="GZ13" s="261"/>
      <c r="HA13" s="261"/>
      <c r="HB13" s="261"/>
      <c r="HC13" s="261"/>
      <c r="HD13" s="261"/>
      <c r="HE13" s="261"/>
      <c r="HF13" s="261"/>
      <c r="HG13" s="261"/>
      <c r="HH13" s="261"/>
      <c r="HI13" s="261"/>
      <c r="HJ13" s="261"/>
      <c r="HK13" s="261"/>
      <c r="HL13" s="261"/>
      <c r="HM13" s="261"/>
      <c r="HN13" s="261"/>
      <c r="HO13" s="261"/>
      <c r="HP13" s="261"/>
      <c r="HQ13" s="261"/>
      <c r="HR13" s="261"/>
      <c r="HS13" s="261"/>
      <c r="HT13" s="261"/>
      <c r="HU13" s="261"/>
      <c r="HV13" s="261"/>
      <c r="HW13" s="261"/>
      <c r="HX13" s="261"/>
      <c r="HY13" s="261"/>
      <c r="HZ13" s="261"/>
      <c r="IA13" s="261"/>
      <c r="IB13" s="261"/>
      <c r="IC13" s="261"/>
      <c r="ID13" s="261"/>
      <c r="IE13" s="261"/>
      <c r="IF13" s="261"/>
      <c r="IG13" s="261"/>
      <c r="IH13" s="261"/>
      <c r="II13" s="261"/>
      <c r="IJ13" s="261"/>
      <c r="IK13" s="261"/>
      <c r="IL13" s="261"/>
      <c r="IM13" s="261"/>
      <c r="IN13" s="261"/>
    </row>
    <row r="14" spans="1:248" customFormat="1" ht="20.100000000000001" customHeight="1">
      <c r="A14" s="421" t="s">
        <v>61</v>
      </c>
      <c r="B14" s="619">
        <v>36877</v>
      </c>
      <c r="C14" s="619">
        <v>28684</v>
      </c>
      <c r="D14" s="620">
        <f t="shared" si="4"/>
        <v>77.782899910513322</v>
      </c>
      <c r="E14" s="621">
        <f>'[8]2.全市收入明细表'!$C$11</f>
        <v>31498</v>
      </c>
      <c r="F14" s="622">
        <f t="shared" si="5"/>
        <v>-8.9339005651152448</v>
      </c>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1"/>
      <c r="BZ14" s="261"/>
      <c r="CA14" s="261"/>
      <c r="CB14" s="261"/>
      <c r="CC14" s="261"/>
      <c r="CD14" s="261"/>
      <c r="CE14" s="261"/>
      <c r="CF14" s="261"/>
      <c r="CG14" s="261"/>
      <c r="CH14" s="261"/>
      <c r="CI14" s="261"/>
      <c r="CJ14" s="261"/>
      <c r="CK14" s="261"/>
      <c r="CL14" s="261"/>
      <c r="CM14" s="261"/>
      <c r="CN14" s="261"/>
      <c r="CO14" s="261"/>
      <c r="CP14" s="261"/>
      <c r="CQ14" s="261"/>
      <c r="CR14" s="261"/>
      <c r="CS14" s="261"/>
      <c r="CT14" s="261"/>
      <c r="CU14" s="261"/>
      <c r="CV14" s="261"/>
      <c r="CW14" s="261"/>
      <c r="CX14" s="261"/>
      <c r="CY14" s="261"/>
      <c r="CZ14" s="261"/>
      <c r="DA14" s="261"/>
      <c r="DB14" s="261"/>
      <c r="DC14" s="261"/>
      <c r="DD14" s="261"/>
      <c r="DE14" s="261"/>
      <c r="DF14" s="261"/>
      <c r="DG14" s="261"/>
      <c r="DH14" s="261"/>
      <c r="DI14" s="261"/>
      <c r="DJ14" s="261"/>
      <c r="DK14" s="261"/>
      <c r="DL14" s="261"/>
      <c r="DM14" s="261"/>
      <c r="DN14" s="261"/>
      <c r="DO14" s="261"/>
      <c r="DP14" s="261"/>
      <c r="DQ14" s="261"/>
      <c r="DR14" s="261"/>
      <c r="DS14" s="261"/>
      <c r="DT14" s="261"/>
      <c r="DU14" s="261"/>
      <c r="DV14" s="261"/>
      <c r="DW14" s="261"/>
      <c r="DX14" s="261"/>
      <c r="DY14" s="261"/>
      <c r="DZ14" s="261"/>
      <c r="EA14" s="261"/>
      <c r="EB14" s="261"/>
      <c r="EC14" s="261"/>
      <c r="ED14" s="261"/>
      <c r="EE14" s="261"/>
      <c r="EF14" s="261"/>
      <c r="EG14" s="261"/>
      <c r="EH14" s="261"/>
      <c r="EI14" s="261"/>
      <c r="EJ14" s="261"/>
      <c r="EK14" s="261"/>
      <c r="EL14" s="261"/>
      <c r="EM14" s="261"/>
      <c r="EN14" s="261"/>
      <c r="EO14" s="261"/>
      <c r="EP14" s="261"/>
      <c r="EQ14" s="261"/>
      <c r="ER14" s="261"/>
      <c r="ES14" s="261"/>
      <c r="ET14" s="261"/>
      <c r="EU14" s="261"/>
      <c r="EV14" s="261"/>
      <c r="EW14" s="261"/>
      <c r="EX14" s="261"/>
      <c r="EY14" s="261"/>
      <c r="EZ14" s="261"/>
      <c r="FA14" s="261"/>
      <c r="FB14" s="261"/>
      <c r="FC14" s="261"/>
      <c r="FD14" s="261"/>
      <c r="FE14" s="261"/>
      <c r="FF14" s="261"/>
      <c r="FG14" s="261"/>
      <c r="FH14" s="261"/>
      <c r="FI14" s="261"/>
      <c r="FJ14" s="261"/>
      <c r="FK14" s="261"/>
      <c r="FL14" s="261"/>
      <c r="FM14" s="261"/>
      <c r="FN14" s="261"/>
      <c r="FO14" s="261"/>
      <c r="FP14" s="261"/>
      <c r="FQ14" s="261"/>
      <c r="FR14" s="261"/>
      <c r="FS14" s="261"/>
      <c r="FT14" s="261"/>
      <c r="FU14" s="261"/>
      <c r="FV14" s="261"/>
      <c r="FW14" s="261"/>
      <c r="FX14" s="261"/>
      <c r="FY14" s="261"/>
      <c r="FZ14" s="261"/>
      <c r="GA14" s="261"/>
      <c r="GB14" s="261"/>
      <c r="GC14" s="261"/>
      <c r="GD14" s="261"/>
      <c r="GE14" s="261"/>
      <c r="GF14" s="261"/>
      <c r="GG14" s="261"/>
      <c r="GH14" s="261"/>
      <c r="GI14" s="261"/>
      <c r="GJ14" s="261"/>
      <c r="GK14" s="261"/>
      <c r="GL14" s="261"/>
      <c r="GM14" s="261"/>
      <c r="GN14" s="261"/>
      <c r="GO14" s="261"/>
      <c r="GP14" s="261"/>
      <c r="GQ14" s="261"/>
      <c r="GR14" s="261"/>
      <c r="GS14" s="261"/>
      <c r="GT14" s="261"/>
      <c r="GU14" s="261"/>
      <c r="GV14" s="261"/>
      <c r="GW14" s="261"/>
      <c r="GX14" s="261"/>
      <c r="GY14" s="261"/>
      <c r="GZ14" s="261"/>
      <c r="HA14" s="261"/>
      <c r="HB14" s="261"/>
      <c r="HC14" s="261"/>
      <c r="HD14" s="261"/>
      <c r="HE14" s="261"/>
      <c r="HF14" s="261"/>
      <c r="HG14" s="261"/>
      <c r="HH14" s="261"/>
      <c r="HI14" s="261"/>
      <c r="HJ14" s="261"/>
      <c r="HK14" s="261"/>
      <c r="HL14" s="261"/>
      <c r="HM14" s="261"/>
      <c r="HN14" s="261"/>
      <c r="HO14" s="261"/>
      <c r="HP14" s="261"/>
      <c r="HQ14" s="261"/>
      <c r="HR14" s="261"/>
      <c r="HS14" s="261"/>
      <c r="HT14" s="261"/>
      <c r="HU14" s="261"/>
      <c r="HV14" s="261"/>
      <c r="HW14" s="261"/>
      <c r="HX14" s="261"/>
      <c r="HY14" s="261"/>
      <c r="HZ14" s="261"/>
      <c r="IA14" s="261"/>
      <c r="IB14" s="261"/>
      <c r="IC14" s="261"/>
      <c r="ID14" s="261"/>
      <c r="IE14" s="261"/>
      <c r="IF14" s="261"/>
      <c r="IG14" s="261"/>
      <c r="IH14" s="261"/>
      <c r="II14" s="261"/>
      <c r="IJ14" s="261"/>
      <c r="IK14" s="261"/>
      <c r="IL14" s="261"/>
      <c r="IM14" s="261"/>
      <c r="IN14" s="261"/>
    </row>
    <row r="15" spans="1:248" customFormat="1" ht="20.100000000000001" customHeight="1">
      <c r="A15" s="421" t="s">
        <v>62</v>
      </c>
      <c r="B15" s="619">
        <v>51457</v>
      </c>
      <c r="C15" s="619">
        <v>49734</v>
      </c>
      <c r="D15" s="620">
        <f t="shared" si="4"/>
        <v>96.651573158170905</v>
      </c>
      <c r="E15" s="621">
        <v>40222</v>
      </c>
      <c r="F15" s="622">
        <f t="shared" si="5"/>
        <v>23.648749440604643</v>
      </c>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c r="BD15" s="261"/>
      <c r="BE15" s="261"/>
      <c r="BF15" s="261"/>
      <c r="BG15" s="261"/>
      <c r="BH15" s="261"/>
      <c r="BI15" s="261"/>
      <c r="BJ15" s="261"/>
      <c r="BK15" s="261"/>
      <c r="BL15" s="261"/>
      <c r="BM15" s="261"/>
      <c r="BN15" s="261"/>
      <c r="BO15" s="261"/>
      <c r="BP15" s="261"/>
      <c r="BQ15" s="261"/>
      <c r="BR15" s="261"/>
      <c r="BS15" s="261"/>
      <c r="BT15" s="261"/>
      <c r="BU15" s="261"/>
      <c r="BV15" s="261"/>
      <c r="BW15" s="261"/>
      <c r="BX15" s="261"/>
      <c r="BY15" s="261"/>
      <c r="BZ15" s="261"/>
      <c r="CA15" s="261"/>
      <c r="CB15" s="261"/>
      <c r="CC15" s="261"/>
      <c r="CD15" s="261"/>
      <c r="CE15" s="261"/>
      <c r="CF15" s="261"/>
      <c r="CG15" s="261"/>
      <c r="CH15" s="261"/>
      <c r="CI15" s="261"/>
      <c r="CJ15" s="261"/>
      <c r="CK15" s="261"/>
      <c r="CL15" s="261"/>
      <c r="CM15" s="261"/>
      <c r="CN15" s="261"/>
      <c r="CO15" s="261"/>
      <c r="CP15" s="261"/>
      <c r="CQ15" s="261"/>
      <c r="CR15" s="261"/>
      <c r="CS15" s="261"/>
      <c r="CT15" s="261"/>
      <c r="CU15" s="261"/>
      <c r="CV15" s="261"/>
      <c r="CW15" s="261"/>
      <c r="CX15" s="261"/>
      <c r="CY15" s="261"/>
      <c r="CZ15" s="261"/>
      <c r="DA15" s="261"/>
      <c r="DB15" s="261"/>
      <c r="DC15" s="261"/>
      <c r="DD15" s="261"/>
      <c r="DE15" s="261"/>
      <c r="DF15" s="261"/>
      <c r="DG15" s="261"/>
      <c r="DH15" s="261"/>
      <c r="DI15" s="261"/>
      <c r="DJ15" s="261"/>
      <c r="DK15" s="261"/>
      <c r="DL15" s="261"/>
      <c r="DM15" s="261"/>
      <c r="DN15" s="261"/>
      <c r="DO15" s="261"/>
      <c r="DP15" s="261"/>
      <c r="DQ15" s="261"/>
      <c r="DR15" s="261"/>
      <c r="DS15" s="261"/>
      <c r="DT15" s="261"/>
      <c r="DU15" s="261"/>
      <c r="DV15" s="261"/>
      <c r="DW15" s="261"/>
      <c r="DX15" s="261"/>
      <c r="DY15" s="261"/>
      <c r="DZ15" s="261"/>
      <c r="EA15" s="261"/>
      <c r="EB15" s="261"/>
      <c r="EC15" s="261"/>
      <c r="ED15" s="261"/>
      <c r="EE15" s="261"/>
      <c r="EF15" s="261"/>
      <c r="EG15" s="261"/>
      <c r="EH15" s="261"/>
      <c r="EI15" s="261"/>
      <c r="EJ15" s="261"/>
      <c r="EK15" s="261"/>
      <c r="EL15" s="261"/>
      <c r="EM15" s="261"/>
      <c r="EN15" s="261"/>
      <c r="EO15" s="261"/>
      <c r="EP15" s="261"/>
      <c r="EQ15" s="261"/>
      <c r="ER15" s="261"/>
      <c r="ES15" s="261"/>
      <c r="ET15" s="261"/>
      <c r="EU15" s="261"/>
      <c r="EV15" s="261"/>
      <c r="EW15" s="261"/>
      <c r="EX15" s="261"/>
      <c r="EY15" s="261"/>
      <c r="EZ15" s="261"/>
      <c r="FA15" s="261"/>
      <c r="FB15" s="261"/>
      <c r="FC15" s="261"/>
      <c r="FD15" s="261"/>
      <c r="FE15" s="261"/>
      <c r="FF15" s="261"/>
      <c r="FG15" s="261"/>
      <c r="FH15" s="261"/>
      <c r="FI15" s="261"/>
      <c r="FJ15" s="261"/>
      <c r="FK15" s="261"/>
      <c r="FL15" s="261"/>
      <c r="FM15" s="261"/>
      <c r="FN15" s="261"/>
      <c r="FO15" s="261"/>
      <c r="FP15" s="261"/>
      <c r="FQ15" s="261"/>
      <c r="FR15" s="261"/>
      <c r="FS15" s="261"/>
      <c r="FT15" s="261"/>
      <c r="FU15" s="261"/>
      <c r="FV15" s="261"/>
      <c r="FW15" s="261"/>
      <c r="FX15" s="261"/>
      <c r="FY15" s="261"/>
      <c r="FZ15" s="261"/>
      <c r="GA15" s="261"/>
      <c r="GB15" s="261"/>
      <c r="GC15" s="261"/>
      <c r="GD15" s="261"/>
      <c r="GE15" s="261"/>
      <c r="GF15" s="261"/>
      <c r="GG15" s="261"/>
      <c r="GH15" s="261"/>
      <c r="GI15" s="261"/>
      <c r="GJ15" s="261"/>
      <c r="GK15" s="261"/>
      <c r="GL15" s="261"/>
      <c r="GM15" s="261"/>
      <c r="GN15" s="261"/>
      <c r="GO15" s="261"/>
      <c r="GP15" s="261"/>
      <c r="GQ15" s="261"/>
      <c r="GR15" s="261"/>
      <c r="GS15" s="261"/>
      <c r="GT15" s="261"/>
      <c r="GU15" s="261"/>
      <c r="GV15" s="261"/>
      <c r="GW15" s="261"/>
      <c r="GX15" s="261"/>
      <c r="GY15" s="261"/>
      <c r="GZ15" s="261"/>
      <c r="HA15" s="261"/>
      <c r="HB15" s="261"/>
      <c r="HC15" s="261"/>
      <c r="HD15" s="261"/>
      <c r="HE15" s="261"/>
      <c r="HF15" s="261"/>
      <c r="HG15" s="261"/>
      <c r="HH15" s="261"/>
      <c r="HI15" s="261"/>
      <c r="HJ15" s="261"/>
      <c r="HK15" s="261"/>
      <c r="HL15" s="261"/>
      <c r="HM15" s="261"/>
      <c r="HN15" s="261"/>
      <c r="HO15" s="261"/>
      <c r="HP15" s="261"/>
      <c r="HQ15" s="261"/>
      <c r="HR15" s="261"/>
      <c r="HS15" s="261"/>
      <c r="HT15" s="261"/>
      <c r="HU15" s="261"/>
      <c r="HV15" s="261"/>
      <c r="HW15" s="261"/>
      <c r="HX15" s="261"/>
      <c r="HY15" s="261"/>
      <c r="HZ15" s="261"/>
      <c r="IA15" s="261"/>
      <c r="IB15" s="261"/>
      <c r="IC15" s="261"/>
      <c r="ID15" s="261"/>
      <c r="IE15" s="261"/>
      <c r="IF15" s="261"/>
      <c r="IG15" s="261"/>
      <c r="IH15" s="261"/>
      <c r="II15" s="261"/>
      <c r="IJ15" s="261"/>
      <c r="IK15" s="261"/>
      <c r="IL15" s="261"/>
      <c r="IM15" s="261"/>
      <c r="IN15" s="261"/>
    </row>
    <row r="16" spans="1:248" customFormat="1" ht="20.100000000000001" customHeight="1">
      <c r="A16" s="421" t="s">
        <v>63</v>
      </c>
      <c r="B16" s="619">
        <v>12759</v>
      </c>
      <c r="C16" s="619">
        <v>12139</v>
      </c>
      <c r="D16" s="620">
        <f t="shared" si="4"/>
        <v>95.140685006661968</v>
      </c>
      <c r="E16" s="621">
        <v>11177</v>
      </c>
      <c r="F16" s="622">
        <f t="shared" si="5"/>
        <v>8.606960722913124</v>
      </c>
      <c r="G16" s="261"/>
      <c r="H16" s="261"/>
      <c r="I16" s="261"/>
      <c r="J16" s="261"/>
      <c r="K16" s="261"/>
      <c r="L16" s="261"/>
      <c r="M16" s="261"/>
      <c r="N16" s="261"/>
      <c r="O16" s="261"/>
      <c r="P16" s="261"/>
      <c r="Q16" s="261"/>
      <c r="R16" s="261"/>
      <c r="S16" s="261"/>
      <c r="T16" s="261"/>
      <c r="U16" s="261"/>
      <c r="V16" s="261"/>
      <c r="W16" s="261"/>
      <c r="X16" s="261"/>
      <c r="Y16" s="261"/>
      <c r="Z16" s="261"/>
      <c r="AA16" s="261"/>
      <c r="AB16" s="261"/>
      <c r="AC16" s="261"/>
      <c r="AD16" s="261"/>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1"/>
      <c r="BG16" s="261"/>
      <c r="BH16" s="261"/>
      <c r="BI16" s="261"/>
      <c r="BJ16" s="261"/>
      <c r="BK16" s="261"/>
      <c r="BL16" s="261"/>
      <c r="BM16" s="261"/>
      <c r="BN16" s="261"/>
      <c r="BO16" s="261"/>
      <c r="BP16" s="261"/>
      <c r="BQ16" s="261"/>
      <c r="BR16" s="261"/>
      <c r="BS16" s="261"/>
      <c r="BT16" s="261"/>
      <c r="BU16" s="261"/>
      <c r="BV16" s="261"/>
      <c r="BW16" s="261"/>
      <c r="BX16" s="261"/>
      <c r="BY16" s="261"/>
      <c r="BZ16" s="261"/>
      <c r="CA16" s="261"/>
      <c r="CB16" s="261"/>
      <c r="CC16" s="261"/>
      <c r="CD16" s="261"/>
      <c r="CE16" s="261"/>
      <c r="CF16" s="261"/>
      <c r="CG16" s="261"/>
      <c r="CH16" s="261"/>
      <c r="CI16" s="261"/>
      <c r="CJ16" s="261"/>
      <c r="CK16" s="261"/>
      <c r="CL16" s="261"/>
      <c r="CM16" s="261"/>
      <c r="CN16" s="261"/>
      <c r="CO16" s="261"/>
      <c r="CP16" s="261"/>
      <c r="CQ16" s="261"/>
      <c r="CR16" s="261"/>
      <c r="CS16" s="261"/>
      <c r="CT16" s="261"/>
      <c r="CU16" s="261"/>
      <c r="CV16" s="261"/>
      <c r="CW16" s="261"/>
      <c r="CX16" s="261"/>
      <c r="CY16" s="261"/>
      <c r="CZ16" s="261"/>
      <c r="DA16" s="261"/>
      <c r="DB16" s="261"/>
      <c r="DC16" s="261"/>
      <c r="DD16" s="261"/>
      <c r="DE16" s="261"/>
      <c r="DF16" s="261"/>
      <c r="DG16" s="261"/>
      <c r="DH16" s="261"/>
      <c r="DI16" s="261"/>
      <c r="DJ16" s="261"/>
      <c r="DK16" s="261"/>
      <c r="DL16" s="261"/>
      <c r="DM16" s="261"/>
      <c r="DN16" s="261"/>
      <c r="DO16" s="261"/>
      <c r="DP16" s="261"/>
      <c r="DQ16" s="261"/>
      <c r="DR16" s="261"/>
      <c r="DS16" s="261"/>
      <c r="DT16" s="261"/>
      <c r="DU16" s="261"/>
      <c r="DV16" s="261"/>
      <c r="DW16" s="261"/>
      <c r="DX16" s="261"/>
      <c r="DY16" s="261"/>
      <c r="DZ16" s="261"/>
      <c r="EA16" s="261"/>
      <c r="EB16" s="261"/>
      <c r="EC16" s="261"/>
      <c r="ED16" s="261"/>
      <c r="EE16" s="261"/>
      <c r="EF16" s="261"/>
      <c r="EG16" s="261"/>
      <c r="EH16" s="261"/>
      <c r="EI16" s="261"/>
      <c r="EJ16" s="261"/>
      <c r="EK16" s="261"/>
      <c r="EL16" s="261"/>
      <c r="EM16" s="261"/>
      <c r="EN16" s="261"/>
      <c r="EO16" s="261"/>
      <c r="EP16" s="261"/>
      <c r="EQ16" s="261"/>
      <c r="ER16" s="261"/>
      <c r="ES16" s="261"/>
      <c r="ET16" s="261"/>
      <c r="EU16" s="261"/>
      <c r="EV16" s="261"/>
      <c r="EW16" s="261"/>
      <c r="EX16" s="261"/>
      <c r="EY16" s="261"/>
      <c r="EZ16" s="261"/>
      <c r="FA16" s="261"/>
      <c r="FB16" s="261"/>
      <c r="FC16" s="261"/>
      <c r="FD16" s="261"/>
      <c r="FE16" s="261"/>
      <c r="FF16" s="261"/>
      <c r="FG16" s="261"/>
      <c r="FH16" s="261"/>
      <c r="FI16" s="261"/>
      <c r="FJ16" s="261"/>
      <c r="FK16" s="261"/>
      <c r="FL16" s="261"/>
      <c r="FM16" s="261"/>
      <c r="FN16" s="261"/>
      <c r="FO16" s="261"/>
      <c r="FP16" s="261"/>
      <c r="FQ16" s="261"/>
      <c r="FR16" s="261"/>
      <c r="FS16" s="261"/>
      <c r="FT16" s="261"/>
      <c r="FU16" s="261"/>
      <c r="FV16" s="261"/>
      <c r="FW16" s="261"/>
      <c r="FX16" s="261"/>
      <c r="FY16" s="261"/>
      <c r="FZ16" s="261"/>
      <c r="GA16" s="261"/>
      <c r="GB16" s="261"/>
      <c r="GC16" s="261"/>
      <c r="GD16" s="261"/>
      <c r="GE16" s="261"/>
      <c r="GF16" s="261"/>
      <c r="GG16" s="261"/>
      <c r="GH16" s="261"/>
      <c r="GI16" s="261"/>
      <c r="GJ16" s="261"/>
      <c r="GK16" s="261"/>
      <c r="GL16" s="261"/>
      <c r="GM16" s="261"/>
      <c r="GN16" s="261"/>
      <c r="GO16" s="261"/>
      <c r="GP16" s="261"/>
      <c r="GQ16" s="261"/>
      <c r="GR16" s="261"/>
      <c r="GS16" s="261"/>
      <c r="GT16" s="261"/>
      <c r="GU16" s="261"/>
      <c r="GV16" s="261"/>
      <c r="GW16" s="261"/>
      <c r="GX16" s="261"/>
      <c r="GY16" s="261"/>
      <c r="GZ16" s="261"/>
      <c r="HA16" s="261"/>
      <c r="HB16" s="261"/>
      <c r="HC16" s="261"/>
      <c r="HD16" s="261"/>
      <c r="HE16" s="261"/>
      <c r="HF16" s="261"/>
      <c r="HG16" s="261"/>
      <c r="HH16" s="261"/>
      <c r="HI16" s="261"/>
      <c r="HJ16" s="261"/>
      <c r="HK16" s="261"/>
      <c r="HL16" s="261"/>
      <c r="HM16" s="261"/>
      <c r="HN16" s="261"/>
      <c r="HO16" s="261"/>
      <c r="HP16" s="261"/>
      <c r="HQ16" s="261"/>
      <c r="HR16" s="261"/>
      <c r="HS16" s="261"/>
      <c r="HT16" s="261"/>
      <c r="HU16" s="261"/>
      <c r="HV16" s="261"/>
      <c r="HW16" s="261"/>
      <c r="HX16" s="261"/>
      <c r="HY16" s="261"/>
      <c r="HZ16" s="261"/>
      <c r="IA16" s="261"/>
      <c r="IB16" s="261"/>
      <c r="IC16" s="261"/>
      <c r="ID16" s="261"/>
      <c r="IE16" s="261"/>
      <c r="IF16" s="261"/>
      <c r="IG16" s="261"/>
      <c r="IH16" s="261"/>
      <c r="II16" s="261"/>
      <c r="IJ16" s="261"/>
      <c r="IK16" s="261"/>
      <c r="IL16" s="261"/>
      <c r="IM16" s="261"/>
      <c r="IN16" s="261"/>
    </row>
    <row r="17" spans="1:248" customFormat="1" ht="20.100000000000001" customHeight="1">
      <c r="A17" s="421" t="s">
        <v>64</v>
      </c>
      <c r="B17" s="619">
        <v>32298</v>
      </c>
      <c r="C17" s="619">
        <v>26609</v>
      </c>
      <c r="D17" s="620">
        <f t="shared" si="4"/>
        <v>82.385906248064899</v>
      </c>
      <c r="E17" s="621">
        <f>'[8]2.全市收入明细表'!$C$12</f>
        <v>25685</v>
      </c>
      <c r="F17" s="622">
        <f t="shared" si="5"/>
        <v>3.5974304068522485</v>
      </c>
      <c r="G17" s="261"/>
      <c r="H17" s="261"/>
      <c r="I17" s="261"/>
      <c r="J17" s="261"/>
      <c r="K17" s="261"/>
      <c r="L17" s="261"/>
      <c r="M17" s="261"/>
      <c r="N17" s="261"/>
      <c r="O17" s="261"/>
      <c r="P17" s="261"/>
      <c r="Q17" s="261"/>
      <c r="R17" s="261"/>
      <c r="S17" s="261"/>
      <c r="T17" s="261"/>
      <c r="U17" s="261"/>
      <c r="V17" s="261"/>
      <c r="W17" s="261"/>
      <c r="X17" s="261"/>
      <c r="Y17" s="261"/>
      <c r="Z17" s="261"/>
      <c r="AA17" s="261"/>
      <c r="AB17" s="261"/>
      <c r="AC17" s="261"/>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1"/>
      <c r="BZ17" s="261"/>
      <c r="CA17" s="261"/>
      <c r="CB17" s="261"/>
      <c r="CC17" s="261"/>
      <c r="CD17" s="261"/>
      <c r="CE17" s="261"/>
      <c r="CF17" s="261"/>
      <c r="CG17" s="261"/>
      <c r="CH17" s="261"/>
      <c r="CI17" s="261"/>
      <c r="CJ17" s="261"/>
      <c r="CK17" s="261"/>
      <c r="CL17" s="261"/>
      <c r="CM17" s="261"/>
      <c r="CN17" s="261"/>
      <c r="CO17" s="261"/>
      <c r="CP17" s="261"/>
      <c r="CQ17" s="261"/>
      <c r="CR17" s="261"/>
      <c r="CS17" s="261"/>
      <c r="CT17" s="261"/>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c r="EB17" s="261"/>
      <c r="EC17" s="261"/>
      <c r="ED17" s="261"/>
      <c r="EE17" s="261"/>
      <c r="EF17" s="261"/>
      <c r="EG17" s="261"/>
      <c r="EH17" s="261"/>
      <c r="EI17" s="261"/>
      <c r="EJ17" s="261"/>
      <c r="EK17" s="261"/>
      <c r="EL17" s="261"/>
      <c r="EM17" s="261"/>
      <c r="EN17" s="261"/>
      <c r="EO17" s="261"/>
      <c r="EP17" s="261"/>
      <c r="EQ17" s="261"/>
      <c r="ER17" s="261"/>
      <c r="ES17" s="261"/>
      <c r="ET17" s="261"/>
      <c r="EU17" s="261"/>
      <c r="EV17" s="261"/>
      <c r="EW17" s="261"/>
      <c r="EX17" s="261"/>
      <c r="EY17" s="261"/>
      <c r="EZ17" s="261"/>
      <c r="FA17" s="261"/>
      <c r="FB17" s="261"/>
      <c r="FC17" s="261"/>
      <c r="FD17" s="261"/>
      <c r="FE17" s="261"/>
      <c r="FF17" s="261"/>
      <c r="FG17" s="261"/>
      <c r="FH17" s="261"/>
      <c r="FI17" s="261"/>
      <c r="FJ17" s="261"/>
      <c r="FK17" s="261"/>
      <c r="FL17" s="261"/>
      <c r="FM17" s="261"/>
      <c r="FN17" s="261"/>
      <c r="FO17" s="261"/>
      <c r="FP17" s="261"/>
      <c r="FQ17" s="261"/>
      <c r="FR17" s="261"/>
      <c r="FS17" s="261"/>
      <c r="FT17" s="261"/>
      <c r="FU17" s="261"/>
      <c r="FV17" s="261"/>
      <c r="FW17" s="261"/>
      <c r="FX17" s="261"/>
      <c r="FY17" s="261"/>
      <c r="FZ17" s="261"/>
      <c r="GA17" s="261"/>
      <c r="GB17" s="261"/>
      <c r="GC17" s="261"/>
      <c r="GD17" s="261"/>
      <c r="GE17" s="261"/>
      <c r="GF17" s="261"/>
      <c r="GG17" s="261"/>
      <c r="GH17" s="261"/>
      <c r="GI17" s="261"/>
      <c r="GJ17" s="261"/>
      <c r="GK17" s="261"/>
      <c r="GL17" s="261"/>
      <c r="GM17" s="261"/>
      <c r="GN17" s="261"/>
      <c r="GO17" s="261"/>
      <c r="GP17" s="261"/>
      <c r="GQ17" s="261"/>
      <c r="GR17" s="261"/>
      <c r="GS17" s="261"/>
      <c r="GT17" s="261"/>
      <c r="GU17" s="261"/>
      <c r="GV17" s="261"/>
      <c r="GW17" s="261"/>
      <c r="GX17" s="261"/>
      <c r="GY17" s="261"/>
      <c r="GZ17" s="261"/>
      <c r="HA17" s="261"/>
      <c r="HB17" s="261"/>
      <c r="HC17" s="261"/>
      <c r="HD17" s="261"/>
      <c r="HE17" s="261"/>
      <c r="HF17" s="261"/>
      <c r="HG17" s="261"/>
      <c r="HH17" s="261"/>
      <c r="HI17" s="261"/>
      <c r="HJ17" s="261"/>
      <c r="HK17" s="261"/>
      <c r="HL17" s="261"/>
      <c r="HM17" s="261"/>
      <c r="HN17" s="261"/>
      <c r="HO17" s="261"/>
      <c r="HP17" s="261"/>
      <c r="HQ17" s="261"/>
      <c r="HR17" s="261"/>
      <c r="HS17" s="261"/>
      <c r="HT17" s="261"/>
      <c r="HU17" s="261"/>
      <c r="HV17" s="261"/>
      <c r="HW17" s="261"/>
      <c r="HX17" s="261"/>
      <c r="HY17" s="261"/>
      <c r="HZ17" s="261"/>
      <c r="IA17" s="261"/>
      <c r="IB17" s="261"/>
      <c r="IC17" s="261"/>
      <c r="ID17" s="261"/>
      <c r="IE17" s="261"/>
      <c r="IF17" s="261"/>
      <c r="IG17" s="261"/>
      <c r="IH17" s="261"/>
      <c r="II17" s="261"/>
      <c r="IJ17" s="261"/>
      <c r="IK17" s="261"/>
      <c r="IL17" s="261"/>
      <c r="IM17" s="261"/>
      <c r="IN17" s="261"/>
    </row>
    <row r="18" spans="1:248" customFormat="1" ht="20.100000000000001" customHeight="1">
      <c r="A18" s="421" t="s">
        <v>65</v>
      </c>
      <c r="B18" s="619">
        <v>75418</v>
      </c>
      <c r="C18" s="619">
        <v>62463</v>
      </c>
      <c r="D18" s="620">
        <f t="shared" si="4"/>
        <v>82.822403139833995</v>
      </c>
      <c r="E18" s="621">
        <f>'[8]2.全市收入明细表'!$C$13</f>
        <v>57511</v>
      </c>
      <c r="F18" s="622">
        <f t="shared" si="5"/>
        <v>8.6105266818521677</v>
      </c>
      <c r="G18" s="261"/>
      <c r="H18" s="261"/>
      <c r="I18" s="261"/>
      <c r="J18" s="261"/>
      <c r="K18" s="261"/>
      <c r="L18" s="261"/>
      <c r="M18" s="261"/>
      <c r="N18" s="261"/>
      <c r="O18" s="261"/>
      <c r="P18" s="261"/>
      <c r="Q18" s="261"/>
      <c r="R18" s="261"/>
      <c r="S18" s="261"/>
      <c r="T18" s="261"/>
      <c r="U18" s="261"/>
      <c r="V18" s="261"/>
      <c r="W18" s="261"/>
      <c r="X18" s="261"/>
      <c r="Y18" s="261"/>
      <c r="Z18" s="261"/>
      <c r="AA18" s="261"/>
      <c r="AB18" s="261"/>
      <c r="AC18" s="261"/>
      <c r="AD18" s="261"/>
      <c r="AE18" s="261"/>
      <c r="AF18" s="261"/>
      <c r="AG18" s="261"/>
      <c r="AH18" s="261"/>
      <c r="AI18" s="261"/>
      <c r="AJ18" s="261"/>
      <c r="AK18" s="261"/>
      <c r="AL18" s="261"/>
      <c r="AM18" s="261"/>
      <c r="AN18" s="261"/>
      <c r="AO18" s="261"/>
      <c r="AP18" s="261"/>
      <c r="AQ18" s="261"/>
      <c r="AR18" s="261"/>
      <c r="AS18" s="261"/>
      <c r="AT18" s="261"/>
      <c r="AU18" s="261"/>
      <c r="AV18" s="261"/>
      <c r="AW18" s="261"/>
      <c r="AX18" s="261"/>
      <c r="AY18" s="261"/>
      <c r="AZ18" s="261"/>
      <c r="BA18" s="261"/>
      <c r="BB18" s="261"/>
      <c r="BC18" s="261"/>
      <c r="BD18" s="261"/>
      <c r="BE18" s="261"/>
      <c r="BF18" s="261"/>
      <c r="BG18" s="261"/>
      <c r="BH18" s="261"/>
      <c r="BI18" s="261"/>
      <c r="BJ18" s="261"/>
      <c r="BK18" s="261"/>
      <c r="BL18" s="261"/>
      <c r="BM18" s="261"/>
      <c r="BN18" s="261"/>
      <c r="BO18" s="261"/>
      <c r="BP18" s="261"/>
      <c r="BQ18" s="261"/>
      <c r="BR18" s="261"/>
      <c r="BS18" s="261"/>
      <c r="BT18" s="261"/>
      <c r="BU18" s="261"/>
      <c r="BV18" s="261"/>
      <c r="BW18" s="261"/>
      <c r="BX18" s="261"/>
      <c r="BY18" s="261"/>
      <c r="BZ18" s="261"/>
      <c r="CA18" s="261"/>
      <c r="CB18" s="261"/>
      <c r="CC18" s="261"/>
      <c r="CD18" s="261"/>
      <c r="CE18" s="261"/>
      <c r="CF18" s="261"/>
      <c r="CG18" s="261"/>
      <c r="CH18" s="261"/>
      <c r="CI18" s="261"/>
      <c r="CJ18" s="261"/>
      <c r="CK18" s="261"/>
      <c r="CL18" s="261"/>
      <c r="CM18" s="261"/>
      <c r="CN18" s="261"/>
      <c r="CO18" s="261"/>
      <c r="CP18" s="261"/>
      <c r="CQ18" s="261"/>
      <c r="CR18" s="261"/>
      <c r="CS18" s="261"/>
      <c r="CT18" s="261"/>
      <c r="CU18" s="261"/>
      <c r="CV18" s="261"/>
      <c r="CW18" s="261"/>
      <c r="CX18" s="261"/>
      <c r="CY18" s="261"/>
      <c r="CZ18" s="261"/>
      <c r="DA18" s="261"/>
      <c r="DB18" s="261"/>
      <c r="DC18" s="261"/>
      <c r="DD18" s="261"/>
      <c r="DE18" s="261"/>
      <c r="DF18" s="261"/>
      <c r="DG18" s="261"/>
      <c r="DH18" s="261"/>
      <c r="DI18" s="261"/>
      <c r="DJ18" s="261"/>
      <c r="DK18" s="261"/>
      <c r="DL18" s="261"/>
      <c r="DM18" s="261"/>
      <c r="DN18" s="261"/>
      <c r="DO18" s="261"/>
      <c r="DP18" s="261"/>
      <c r="DQ18" s="261"/>
      <c r="DR18" s="261"/>
      <c r="DS18" s="261"/>
      <c r="DT18" s="261"/>
      <c r="DU18" s="261"/>
      <c r="DV18" s="261"/>
      <c r="DW18" s="261"/>
      <c r="DX18" s="261"/>
      <c r="DY18" s="261"/>
      <c r="DZ18" s="261"/>
      <c r="EA18" s="261"/>
      <c r="EB18" s="261"/>
      <c r="EC18" s="261"/>
      <c r="ED18" s="261"/>
      <c r="EE18" s="261"/>
      <c r="EF18" s="261"/>
      <c r="EG18" s="261"/>
      <c r="EH18" s="261"/>
      <c r="EI18" s="261"/>
      <c r="EJ18" s="261"/>
      <c r="EK18" s="261"/>
      <c r="EL18" s="261"/>
      <c r="EM18" s="261"/>
      <c r="EN18" s="261"/>
      <c r="EO18" s="261"/>
      <c r="EP18" s="261"/>
      <c r="EQ18" s="261"/>
      <c r="ER18" s="261"/>
      <c r="ES18" s="261"/>
      <c r="ET18" s="261"/>
      <c r="EU18" s="261"/>
      <c r="EV18" s="261"/>
      <c r="EW18" s="261"/>
      <c r="EX18" s="261"/>
      <c r="EY18" s="261"/>
      <c r="EZ18" s="261"/>
      <c r="FA18" s="261"/>
      <c r="FB18" s="261"/>
      <c r="FC18" s="261"/>
      <c r="FD18" s="261"/>
      <c r="FE18" s="261"/>
      <c r="FF18" s="261"/>
      <c r="FG18" s="261"/>
      <c r="FH18" s="261"/>
      <c r="FI18" s="261"/>
      <c r="FJ18" s="261"/>
      <c r="FK18" s="261"/>
      <c r="FL18" s="261"/>
      <c r="FM18" s="261"/>
      <c r="FN18" s="261"/>
      <c r="FO18" s="261"/>
      <c r="FP18" s="261"/>
      <c r="FQ18" s="261"/>
      <c r="FR18" s="261"/>
      <c r="FS18" s="261"/>
      <c r="FT18" s="261"/>
      <c r="FU18" s="261"/>
      <c r="FV18" s="261"/>
      <c r="FW18" s="261"/>
      <c r="FX18" s="261"/>
      <c r="FY18" s="261"/>
      <c r="FZ18" s="261"/>
      <c r="GA18" s="261"/>
      <c r="GB18" s="261"/>
      <c r="GC18" s="261"/>
      <c r="GD18" s="261"/>
      <c r="GE18" s="261"/>
      <c r="GF18" s="261"/>
      <c r="GG18" s="261"/>
      <c r="GH18" s="261"/>
      <c r="GI18" s="261"/>
      <c r="GJ18" s="261"/>
      <c r="GK18" s="261"/>
      <c r="GL18" s="261"/>
      <c r="GM18" s="261"/>
      <c r="GN18" s="261"/>
      <c r="GO18" s="261"/>
      <c r="GP18" s="261"/>
      <c r="GQ18" s="261"/>
      <c r="GR18" s="261"/>
      <c r="GS18" s="261"/>
      <c r="GT18" s="261"/>
      <c r="GU18" s="261"/>
      <c r="GV18" s="261"/>
      <c r="GW18" s="261"/>
      <c r="GX18" s="261"/>
      <c r="GY18" s="261"/>
      <c r="GZ18" s="261"/>
      <c r="HA18" s="261"/>
      <c r="HB18" s="261"/>
      <c r="HC18" s="261"/>
      <c r="HD18" s="261"/>
      <c r="HE18" s="261"/>
      <c r="HF18" s="261"/>
      <c r="HG18" s="261"/>
      <c r="HH18" s="261"/>
      <c r="HI18" s="261"/>
      <c r="HJ18" s="261"/>
      <c r="HK18" s="261"/>
      <c r="HL18" s="261"/>
      <c r="HM18" s="261"/>
      <c r="HN18" s="261"/>
      <c r="HO18" s="261"/>
      <c r="HP18" s="261"/>
      <c r="HQ18" s="261"/>
      <c r="HR18" s="261"/>
      <c r="HS18" s="261"/>
      <c r="HT18" s="261"/>
      <c r="HU18" s="261"/>
      <c r="HV18" s="261"/>
      <c r="HW18" s="261"/>
      <c r="HX18" s="261"/>
      <c r="HY18" s="261"/>
      <c r="HZ18" s="261"/>
      <c r="IA18" s="261"/>
      <c r="IB18" s="261"/>
      <c r="IC18" s="261"/>
      <c r="ID18" s="261"/>
      <c r="IE18" s="261"/>
      <c r="IF18" s="261"/>
      <c r="IG18" s="261"/>
      <c r="IH18" s="261"/>
      <c r="II18" s="261"/>
      <c r="IJ18" s="261"/>
      <c r="IK18" s="261"/>
      <c r="IL18" s="261"/>
      <c r="IM18" s="261"/>
      <c r="IN18" s="261"/>
    </row>
    <row r="19" spans="1:248" customFormat="1" ht="20.100000000000001" customHeight="1">
      <c r="A19" s="421" t="s">
        <v>66</v>
      </c>
      <c r="B19" s="618">
        <v>1200</v>
      </c>
      <c r="C19" s="619">
        <v>1094</v>
      </c>
      <c r="D19" s="620">
        <f t="shared" si="4"/>
        <v>91.166666666666657</v>
      </c>
      <c r="E19" s="621">
        <v>972</v>
      </c>
      <c r="F19" s="622">
        <f t="shared" si="5"/>
        <v>12.551440329218108</v>
      </c>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261"/>
      <c r="AE19" s="261"/>
      <c r="AF19" s="261"/>
      <c r="AG19" s="261"/>
      <c r="AH19" s="261"/>
      <c r="AI19" s="261"/>
      <c r="AJ19" s="261"/>
      <c r="AK19" s="261"/>
      <c r="AL19" s="261"/>
      <c r="AM19" s="261"/>
      <c r="AN19" s="261"/>
      <c r="AO19" s="261"/>
      <c r="AP19" s="261"/>
      <c r="AQ19" s="261"/>
      <c r="AR19" s="261"/>
      <c r="AS19" s="261"/>
      <c r="AT19" s="261"/>
      <c r="AU19" s="261"/>
      <c r="AV19" s="261"/>
      <c r="AW19" s="261"/>
      <c r="AX19" s="261"/>
      <c r="AY19" s="261"/>
      <c r="AZ19" s="261"/>
      <c r="BA19" s="261"/>
      <c r="BB19" s="261"/>
      <c r="BC19" s="261"/>
      <c r="BD19" s="261"/>
      <c r="BE19" s="261"/>
      <c r="BF19" s="261"/>
      <c r="BG19" s="261"/>
      <c r="BH19" s="261"/>
      <c r="BI19" s="261"/>
      <c r="BJ19" s="261"/>
      <c r="BK19" s="261"/>
      <c r="BL19" s="261"/>
      <c r="BM19" s="261"/>
      <c r="BN19" s="261"/>
      <c r="BO19" s="261"/>
      <c r="BP19" s="261"/>
      <c r="BQ19" s="261"/>
      <c r="BR19" s="261"/>
      <c r="BS19" s="261"/>
      <c r="BT19" s="261"/>
      <c r="BU19" s="261"/>
      <c r="BV19" s="261"/>
      <c r="BW19" s="261"/>
      <c r="BX19" s="261"/>
      <c r="BY19" s="261"/>
      <c r="BZ19" s="261"/>
      <c r="CA19" s="261"/>
      <c r="CB19" s="261"/>
      <c r="CC19" s="261"/>
      <c r="CD19" s="261"/>
      <c r="CE19" s="261"/>
      <c r="CF19" s="261"/>
      <c r="CG19" s="261"/>
      <c r="CH19" s="261"/>
      <c r="CI19" s="261"/>
      <c r="CJ19" s="261"/>
      <c r="CK19" s="261"/>
      <c r="CL19" s="261"/>
      <c r="CM19" s="261"/>
      <c r="CN19" s="261"/>
      <c r="CO19" s="261"/>
      <c r="CP19" s="261"/>
      <c r="CQ19" s="261"/>
      <c r="CR19" s="261"/>
      <c r="CS19" s="261"/>
      <c r="CT19" s="261"/>
      <c r="CU19" s="261"/>
      <c r="CV19" s="261"/>
      <c r="CW19" s="261"/>
      <c r="CX19" s="261"/>
      <c r="CY19" s="261"/>
      <c r="CZ19" s="261"/>
      <c r="DA19" s="261"/>
      <c r="DB19" s="261"/>
      <c r="DC19" s="261"/>
      <c r="DD19" s="261"/>
      <c r="DE19" s="261"/>
      <c r="DF19" s="261"/>
      <c r="DG19" s="261"/>
      <c r="DH19" s="261"/>
      <c r="DI19" s="261"/>
      <c r="DJ19" s="261"/>
      <c r="DK19" s="261"/>
      <c r="DL19" s="261"/>
      <c r="DM19" s="261"/>
      <c r="DN19" s="261"/>
      <c r="DO19" s="261"/>
      <c r="DP19" s="261"/>
      <c r="DQ19" s="261"/>
      <c r="DR19" s="261"/>
      <c r="DS19" s="261"/>
      <c r="DT19" s="261"/>
      <c r="DU19" s="261"/>
      <c r="DV19" s="261"/>
      <c r="DW19" s="261"/>
      <c r="DX19" s="261"/>
      <c r="DY19" s="261"/>
      <c r="DZ19" s="261"/>
      <c r="EA19" s="261"/>
      <c r="EB19" s="261"/>
      <c r="EC19" s="261"/>
      <c r="ED19" s="261"/>
      <c r="EE19" s="261"/>
      <c r="EF19" s="261"/>
      <c r="EG19" s="261"/>
      <c r="EH19" s="261"/>
      <c r="EI19" s="261"/>
      <c r="EJ19" s="261"/>
      <c r="EK19" s="261"/>
      <c r="EL19" s="261"/>
      <c r="EM19" s="261"/>
      <c r="EN19" s="261"/>
      <c r="EO19" s="261"/>
      <c r="EP19" s="261"/>
      <c r="EQ19" s="261"/>
      <c r="ER19" s="261"/>
      <c r="ES19" s="261"/>
      <c r="ET19" s="261"/>
      <c r="EU19" s="261"/>
      <c r="EV19" s="261"/>
      <c r="EW19" s="261"/>
      <c r="EX19" s="261"/>
      <c r="EY19" s="261"/>
      <c r="EZ19" s="261"/>
      <c r="FA19" s="261"/>
      <c r="FB19" s="261"/>
      <c r="FC19" s="261"/>
      <c r="FD19" s="261"/>
      <c r="FE19" s="261"/>
      <c r="FF19" s="261"/>
      <c r="FG19" s="261"/>
      <c r="FH19" s="261"/>
      <c r="FI19" s="261"/>
      <c r="FJ19" s="261"/>
      <c r="FK19" s="261"/>
      <c r="FL19" s="261"/>
      <c r="FM19" s="261"/>
      <c r="FN19" s="261"/>
      <c r="FO19" s="261"/>
      <c r="FP19" s="261"/>
      <c r="FQ19" s="261"/>
      <c r="FR19" s="261"/>
      <c r="FS19" s="261"/>
      <c r="FT19" s="261"/>
      <c r="FU19" s="261"/>
      <c r="FV19" s="261"/>
      <c r="FW19" s="261"/>
      <c r="FX19" s="261"/>
      <c r="FY19" s="261"/>
      <c r="FZ19" s="261"/>
      <c r="GA19" s="261"/>
      <c r="GB19" s="261"/>
      <c r="GC19" s="261"/>
      <c r="GD19" s="261"/>
      <c r="GE19" s="261"/>
      <c r="GF19" s="261"/>
      <c r="GG19" s="261"/>
      <c r="GH19" s="261"/>
      <c r="GI19" s="261"/>
      <c r="GJ19" s="261"/>
      <c r="GK19" s="261"/>
      <c r="GL19" s="261"/>
      <c r="GM19" s="261"/>
      <c r="GN19" s="261"/>
      <c r="GO19" s="261"/>
      <c r="GP19" s="261"/>
      <c r="GQ19" s="261"/>
      <c r="GR19" s="261"/>
      <c r="GS19" s="261"/>
      <c r="GT19" s="261"/>
      <c r="GU19" s="261"/>
      <c r="GV19" s="261"/>
      <c r="GW19" s="261"/>
      <c r="GX19" s="261"/>
      <c r="GY19" s="261"/>
      <c r="GZ19" s="261"/>
      <c r="HA19" s="261"/>
      <c r="HB19" s="261"/>
      <c r="HC19" s="261"/>
      <c r="HD19" s="261"/>
      <c r="HE19" s="261"/>
      <c r="HF19" s="261"/>
      <c r="HG19" s="261"/>
      <c r="HH19" s="261"/>
      <c r="HI19" s="261"/>
      <c r="HJ19" s="261"/>
      <c r="HK19" s="261"/>
      <c r="HL19" s="261"/>
      <c r="HM19" s="261"/>
      <c r="HN19" s="261"/>
      <c r="HO19" s="261"/>
      <c r="HP19" s="261"/>
      <c r="HQ19" s="261"/>
      <c r="HR19" s="261"/>
      <c r="HS19" s="261"/>
      <c r="HT19" s="261"/>
      <c r="HU19" s="261"/>
      <c r="HV19" s="261"/>
      <c r="HW19" s="261"/>
      <c r="HX19" s="261"/>
      <c r="HY19" s="261"/>
      <c r="HZ19" s="261"/>
      <c r="IA19" s="261"/>
      <c r="IB19" s="261"/>
      <c r="IC19" s="261"/>
      <c r="ID19" s="261"/>
      <c r="IE19" s="261"/>
      <c r="IF19" s="261"/>
      <c r="IG19" s="261"/>
      <c r="IH19" s="261"/>
      <c r="II19" s="261"/>
      <c r="IJ19" s="261"/>
      <c r="IK19" s="261"/>
      <c r="IL19" s="261"/>
      <c r="IM19" s="261"/>
      <c r="IN19" s="261"/>
    </row>
    <row r="20" spans="1:248" s="368" customFormat="1" ht="20.100000000000001" hidden="1" customHeight="1">
      <c r="A20" s="426" t="s">
        <v>67</v>
      </c>
      <c r="B20" s="619"/>
      <c r="C20" s="619"/>
      <c r="D20" s="623" t="e">
        <f t="shared" si="4"/>
        <v>#DIV/0!</v>
      </c>
      <c r="E20" s="621"/>
      <c r="F20" s="624" t="e">
        <f t="shared" si="5"/>
        <v>#DIV/0!</v>
      </c>
      <c r="G20" s="625"/>
      <c r="H20" s="625"/>
      <c r="I20" s="625"/>
      <c r="J20" s="625"/>
      <c r="K20" s="625"/>
      <c r="L20" s="625"/>
      <c r="M20" s="625"/>
      <c r="N20" s="625"/>
      <c r="O20" s="625"/>
      <c r="P20" s="625"/>
      <c r="Q20" s="625"/>
      <c r="R20" s="625"/>
      <c r="S20" s="625"/>
      <c r="T20" s="625"/>
      <c r="U20" s="625"/>
      <c r="V20" s="625"/>
      <c r="W20" s="625"/>
      <c r="X20" s="625"/>
      <c r="Y20" s="625"/>
      <c r="Z20" s="625"/>
      <c r="AA20" s="625"/>
      <c r="AB20" s="625"/>
      <c r="AC20" s="625"/>
      <c r="AD20" s="625"/>
      <c r="AE20" s="625"/>
      <c r="AF20" s="625"/>
      <c r="AG20" s="625"/>
      <c r="AH20" s="625"/>
      <c r="AI20" s="625"/>
      <c r="AJ20" s="625"/>
      <c r="AK20" s="625"/>
      <c r="AL20" s="625"/>
      <c r="AM20" s="625"/>
      <c r="AN20" s="625"/>
      <c r="AO20" s="625"/>
      <c r="AP20" s="625"/>
      <c r="AQ20" s="625"/>
      <c r="AR20" s="625"/>
      <c r="AS20" s="625"/>
      <c r="AT20" s="625"/>
      <c r="AU20" s="625"/>
      <c r="AV20" s="625"/>
      <c r="AW20" s="625"/>
      <c r="AX20" s="625"/>
      <c r="AY20" s="625"/>
      <c r="AZ20" s="625"/>
      <c r="BA20" s="625"/>
      <c r="BB20" s="625"/>
      <c r="BC20" s="625"/>
      <c r="BD20" s="625"/>
      <c r="BE20" s="625"/>
      <c r="BF20" s="625"/>
      <c r="BG20" s="625"/>
      <c r="BH20" s="625"/>
      <c r="BI20" s="625"/>
      <c r="BJ20" s="625"/>
      <c r="BK20" s="625"/>
      <c r="BL20" s="625"/>
      <c r="BM20" s="625"/>
      <c r="BN20" s="625"/>
      <c r="BO20" s="625"/>
      <c r="BP20" s="625"/>
      <c r="BQ20" s="625"/>
      <c r="BR20" s="625"/>
      <c r="BS20" s="625"/>
      <c r="BT20" s="625"/>
      <c r="BU20" s="625"/>
      <c r="BV20" s="625"/>
      <c r="BW20" s="625"/>
      <c r="BX20" s="625"/>
      <c r="BY20" s="625"/>
      <c r="BZ20" s="625"/>
      <c r="CA20" s="625"/>
      <c r="CB20" s="625"/>
      <c r="CC20" s="625"/>
      <c r="CD20" s="625"/>
      <c r="CE20" s="625"/>
      <c r="CF20" s="625"/>
      <c r="CG20" s="625"/>
      <c r="CH20" s="625"/>
      <c r="CI20" s="625"/>
      <c r="CJ20" s="625"/>
      <c r="CK20" s="625"/>
      <c r="CL20" s="625"/>
      <c r="CM20" s="625"/>
      <c r="CN20" s="625"/>
      <c r="CO20" s="625"/>
      <c r="CP20" s="625"/>
      <c r="CQ20" s="625"/>
      <c r="CR20" s="625"/>
      <c r="CS20" s="625"/>
      <c r="CT20" s="625"/>
      <c r="CU20" s="625"/>
      <c r="CV20" s="625"/>
      <c r="CW20" s="625"/>
      <c r="CX20" s="625"/>
      <c r="CY20" s="625"/>
      <c r="CZ20" s="625"/>
      <c r="DA20" s="625"/>
      <c r="DB20" s="625"/>
      <c r="DC20" s="625"/>
      <c r="DD20" s="625"/>
      <c r="DE20" s="625"/>
      <c r="DF20" s="625"/>
      <c r="DG20" s="625"/>
      <c r="DH20" s="625"/>
      <c r="DI20" s="625"/>
      <c r="DJ20" s="625"/>
      <c r="DK20" s="625"/>
      <c r="DL20" s="625"/>
      <c r="DM20" s="625"/>
      <c r="DN20" s="625"/>
      <c r="DO20" s="625"/>
      <c r="DP20" s="625"/>
      <c r="DQ20" s="625"/>
      <c r="DR20" s="625"/>
      <c r="DS20" s="625"/>
      <c r="DT20" s="625"/>
      <c r="DU20" s="625"/>
      <c r="DV20" s="625"/>
      <c r="DW20" s="625"/>
      <c r="DX20" s="625"/>
      <c r="DY20" s="625"/>
      <c r="DZ20" s="625"/>
      <c r="EA20" s="625"/>
      <c r="EB20" s="625"/>
      <c r="EC20" s="625"/>
      <c r="ED20" s="625"/>
      <c r="EE20" s="625"/>
      <c r="EF20" s="625"/>
      <c r="EG20" s="625"/>
      <c r="EH20" s="625"/>
      <c r="EI20" s="625"/>
      <c r="EJ20" s="625"/>
      <c r="EK20" s="625"/>
      <c r="EL20" s="625"/>
      <c r="EM20" s="625"/>
      <c r="EN20" s="625"/>
      <c r="EO20" s="625"/>
      <c r="EP20" s="625"/>
      <c r="EQ20" s="625"/>
      <c r="ER20" s="625"/>
      <c r="ES20" s="625"/>
      <c r="ET20" s="625"/>
      <c r="EU20" s="625"/>
      <c r="EV20" s="625"/>
      <c r="EW20" s="625"/>
      <c r="EX20" s="625"/>
      <c r="EY20" s="625"/>
      <c r="EZ20" s="625"/>
      <c r="FA20" s="625"/>
      <c r="FB20" s="625"/>
      <c r="FC20" s="625"/>
      <c r="FD20" s="625"/>
      <c r="FE20" s="625"/>
      <c r="FF20" s="625"/>
      <c r="FG20" s="625"/>
      <c r="FH20" s="625"/>
      <c r="FI20" s="625"/>
      <c r="FJ20" s="625"/>
      <c r="FK20" s="625"/>
      <c r="FL20" s="625"/>
      <c r="FM20" s="625"/>
      <c r="FN20" s="625"/>
      <c r="FO20" s="625"/>
      <c r="FP20" s="625"/>
      <c r="FQ20" s="625"/>
      <c r="FR20" s="625"/>
      <c r="FS20" s="625"/>
      <c r="FT20" s="625"/>
      <c r="FU20" s="625"/>
      <c r="FV20" s="625"/>
      <c r="FW20" s="625"/>
      <c r="FX20" s="625"/>
      <c r="FY20" s="625"/>
      <c r="FZ20" s="625"/>
      <c r="GA20" s="625"/>
      <c r="GB20" s="625"/>
      <c r="GC20" s="625"/>
      <c r="GD20" s="625"/>
      <c r="GE20" s="625"/>
      <c r="GF20" s="625"/>
      <c r="GG20" s="625"/>
      <c r="GH20" s="625"/>
      <c r="GI20" s="625"/>
      <c r="GJ20" s="625"/>
      <c r="GK20" s="625"/>
      <c r="GL20" s="625"/>
      <c r="GM20" s="625"/>
      <c r="GN20" s="625"/>
      <c r="GO20" s="625"/>
      <c r="GP20" s="625"/>
      <c r="GQ20" s="625"/>
      <c r="GR20" s="625"/>
      <c r="GS20" s="625"/>
      <c r="GT20" s="625"/>
      <c r="GU20" s="625"/>
      <c r="GV20" s="625"/>
      <c r="GW20" s="625"/>
      <c r="GX20" s="625"/>
      <c r="GY20" s="625"/>
      <c r="GZ20" s="625"/>
      <c r="HA20" s="625"/>
      <c r="HB20" s="625"/>
      <c r="HC20" s="625"/>
      <c r="HD20" s="625"/>
      <c r="HE20" s="625"/>
      <c r="HF20" s="625"/>
      <c r="HG20" s="625"/>
      <c r="HH20" s="625"/>
      <c r="HI20" s="625"/>
      <c r="HJ20" s="625"/>
      <c r="HK20" s="625"/>
      <c r="HL20" s="625"/>
      <c r="HM20" s="625"/>
      <c r="HN20" s="625"/>
      <c r="HO20" s="625"/>
      <c r="HP20" s="625"/>
      <c r="HQ20" s="625"/>
      <c r="HR20" s="625"/>
      <c r="HS20" s="625"/>
      <c r="HT20" s="625"/>
      <c r="HU20" s="625"/>
      <c r="HV20" s="625"/>
      <c r="HW20" s="625"/>
      <c r="HX20" s="625"/>
      <c r="HY20" s="625"/>
      <c r="HZ20" s="625"/>
      <c r="IA20" s="625"/>
      <c r="IB20" s="625"/>
      <c r="IC20" s="625"/>
      <c r="ID20" s="625"/>
      <c r="IE20" s="625"/>
      <c r="IF20" s="625"/>
      <c r="IG20" s="625"/>
      <c r="IH20" s="625"/>
      <c r="II20" s="625"/>
      <c r="IJ20" s="625"/>
      <c r="IK20" s="625"/>
      <c r="IL20" s="625"/>
      <c r="IM20" s="625"/>
      <c r="IN20" s="625"/>
    </row>
    <row r="21" spans="1:248" customFormat="1" ht="20.100000000000001" customHeight="1">
      <c r="A21" s="421" t="s">
        <v>68</v>
      </c>
      <c r="B21" s="618">
        <v>190566</v>
      </c>
      <c r="C21" s="619">
        <f t="shared" ref="C21" si="6">SUM(C22:C29)</f>
        <v>223256</v>
      </c>
      <c r="D21" s="620">
        <f t="shared" si="4"/>
        <v>117.1541618127053</v>
      </c>
      <c r="E21" s="621">
        <f>SUM(E22:E29)</f>
        <v>226626</v>
      </c>
      <c r="F21" s="622">
        <f t="shared" si="5"/>
        <v>-1.4870314968273719</v>
      </c>
      <c r="G21" s="626">
        <f>SUM(G22:G29)</f>
        <v>73468</v>
      </c>
      <c r="H21" s="261">
        <v>9497</v>
      </c>
      <c r="I21" s="261">
        <v>29293</v>
      </c>
      <c r="J21" s="261">
        <v>7465</v>
      </c>
      <c r="K21" s="261">
        <v>14600</v>
      </c>
      <c r="L21" s="261">
        <v>20666</v>
      </c>
      <c r="M21" s="261">
        <v>13900</v>
      </c>
      <c r="N21" s="261">
        <v>25725</v>
      </c>
      <c r="O21" s="261">
        <v>18500</v>
      </c>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1"/>
      <c r="BA21" s="261"/>
      <c r="BB21" s="261"/>
      <c r="BC21" s="261"/>
      <c r="BD21" s="261"/>
      <c r="BE21" s="261"/>
      <c r="BF21" s="261"/>
      <c r="BG21" s="261"/>
      <c r="BH21" s="261"/>
      <c r="BI21" s="261"/>
      <c r="BJ21" s="261"/>
      <c r="BK21" s="261"/>
      <c r="BL21" s="261"/>
      <c r="BM21" s="261"/>
      <c r="BN21" s="261"/>
      <c r="BO21" s="261"/>
      <c r="BP21" s="261"/>
      <c r="BQ21" s="261"/>
      <c r="BR21" s="261"/>
      <c r="BS21" s="261"/>
      <c r="BT21" s="261"/>
      <c r="BU21" s="261"/>
      <c r="BV21" s="261"/>
      <c r="BW21" s="261"/>
      <c r="BX21" s="261"/>
      <c r="BY21" s="261"/>
      <c r="BZ21" s="261"/>
      <c r="CA21" s="261"/>
      <c r="CB21" s="261"/>
      <c r="CC21" s="261"/>
      <c r="CD21" s="261"/>
      <c r="CE21" s="261"/>
      <c r="CF21" s="261"/>
      <c r="CG21" s="261"/>
      <c r="CH21" s="261"/>
      <c r="CI21" s="261"/>
      <c r="CJ21" s="261"/>
      <c r="CK21" s="261"/>
      <c r="CL21" s="261"/>
      <c r="CM21" s="261"/>
      <c r="CN21" s="261"/>
      <c r="CO21" s="261"/>
      <c r="CP21" s="261"/>
      <c r="CQ21" s="261"/>
      <c r="CR21" s="261"/>
      <c r="CS21" s="261"/>
      <c r="CT21" s="261"/>
      <c r="CU21" s="261"/>
      <c r="CV21" s="261"/>
      <c r="CW21" s="261"/>
      <c r="CX21" s="261"/>
      <c r="CY21" s="261"/>
      <c r="CZ21" s="261"/>
      <c r="DA21" s="261"/>
      <c r="DB21" s="261"/>
      <c r="DC21" s="261"/>
      <c r="DD21" s="261"/>
      <c r="DE21" s="261"/>
      <c r="DF21" s="261"/>
      <c r="DG21" s="261"/>
      <c r="DH21" s="261"/>
      <c r="DI21" s="261"/>
      <c r="DJ21" s="261"/>
      <c r="DK21" s="261"/>
      <c r="DL21" s="261"/>
      <c r="DM21" s="261"/>
      <c r="DN21" s="261"/>
      <c r="DO21" s="261"/>
      <c r="DP21" s="261"/>
      <c r="DQ21" s="261"/>
      <c r="DR21" s="261"/>
      <c r="DS21" s="261"/>
      <c r="DT21" s="261"/>
      <c r="DU21" s="261"/>
      <c r="DV21" s="261"/>
      <c r="DW21" s="261"/>
      <c r="DX21" s="261"/>
      <c r="DY21" s="261"/>
      <c r="DZ21" s="261"/>
      <c r="EA21" s="261"/>
      <c r="EB21" s="261"/>
      <c r="EC21" s="261"/>
      <c r="ED21" s="261"/>
      <c r="EE21" s="261"/>
      <c r="EF21" s="261"/>
      <c r="EG21" s="261"/>
      <c r="EH21" s="261"/>
      <c r="EI21" s="261"/>
      <c r="EJ21" s="261"/>
      <c r="EK21" s="261"/>
      <c r="EL21" s="261"/>
      <c r="EM21" s="261"/>
      <c r="EN21" s="261"/>
      <c r="EO21" s="261"/>
      <c r="EP21" s="261"/>
      <c r="EQ21" s="261"/>
      <c r="ER21" s="261"/>
      <c r="ES21" s="261"/>
      <c r="ET21" s="261"/>
      <c r="EU21" s="261"/>
      <c r="EV21" s="261"/>
      <c r="EW21" s="261"/>
      <c r="EX21" s="261"/>
      <c r="EY21" s="261"/>
      <c r="EZ21" s="261"/>
      <c r="FA21" s="261"/>
      <c r="FB21" s="261"/>
      <c r="FC21" s="261"/>
      <c r="FD21" s="261"/>
      <c r="FE21" s="261"/>
      <c r="FF21" s="261"/>
      <c r="FG21" s="261"/>
      <c r="FH21" s="261"/>
      <c r="FI21" s="261"/>
      <c r="FJ21" s="261"/>
      <c r="FK21" s="261"/>
      <c r="FL21" s="261"/>
      <c r="FM21" s="261"/>
      <c r="FN21" s="261"/>
      <c r="FO21" s="261"/>
      <c r="FP21" s="261"/>
      <c r="FQ21" s="261"/>
      <c r="FR21" s="261"/>
      <c r="FS21" s="261"/>
      <c r="FT21" s="261"/>
      <c r="FU21" s="261"/>
      <c r="FV21" s="261"/>
      <c r="FW21" s="261"/>
      <c r="FX21" s="261"/>
      <c r="FY21" s="261"/>
      <c r="FZ21" s="261"/>
      <c r="GA21" s="261"/>
      <c r="GB21" s="261"/>
      <c r="GC21" s="261"/>
      <c r="GD21" s="261"/>
      <c r="GE21" s="261"/>
      <c r="GF21" s="261"/>
      <c r="GG21" s="261"/>
      <c r="GH21" s="261"/>
      <c r="GI21" s="261"/>
      <c r="GJ21" s="261"/>
      <c r="GK21" s="261"/>
      <c r="GL21" s="261"/>
      <c r="GM21" s="261"/>
      <c r="GN21" s="261"/>
      <c r="GO21" s="261"/>
      <c r="GP21" s="261"/>
      <c r="GQ21" s="261"/>
      <c r="GR21" s="261"/>
      <c r="GS21" s="261"/>
      <c r="GT21" s="261"/>
      <c r="GU21" s="261"/>
      <c r="GV21" s="261"/>
      <c r="GW21" s="261"/>
      <c r="GX21" s="261"/>
      <c r="GY21" s="261"/>
      <c r="GZ21" s="261"/>
      <c r="HA21" s="261"/>
      <c r="HB21" s="261"/>
      <c r="HC21" s="261"/>
      <c r="HD21" s="261"/>
      <c r="HE21" s="261"/>
      <c r="HF21" s="261"/>
      <c r="HG21" s="261"/>
      <c r="HH21" s="261"/>
      <c r="HI21" s="261"/>
      <c r="HJ21" s="261"/>
      <c r="HK21" s="261"/>
      <c r="HL21" s="261"/>
      <c r="HM21" s="261"/>
      <c r="HN21" s="261"/>
      <c r="HO21" s="261"/>
      <c r="HP21" s="261"/>
      <c r="HQ21" s="261"/>
      <c r="HR21" s="261"/>
      <c r="HS21" s="261"/>
      <c r="HT21" s="261"/>
      <c r="HU21" s="261"/>
      <c r="HV21" s="261"/>
      <c r="HW21" s="261"/>
      <c r="HX21" s="261"/>
      <c r="HY21" s="261"/>
      <c r="HZ21" s="261"/>
      <c r="IA21" s="261"/>
      <c r="IB21" s="261"/>
      <c r="IC21" s="261"/>
      <c r="ID21" s="261"/>
      <c r="IE21" s="261"/>
      <c r="IF21" s="261"/>
      <c r="IG21" s="261"/>
      <c r="IH21" s="261"/>
      <c r="II21" s="261"/>
      <c r="IJ21" s="261"/>
      <c r="IK21" s="261"/>
      <c r="IL21" s="261"/>
      <c r="IM21" s="261"/>
      <c r="IN21" s="261"/>
    </row>
    <row r="22" spans="1:248" customFormat="1" ht="20.100000000000001" customHeight="1">
      <c r="A22" s="421" t="s">
        <v>69</v>
      </c>
      <c r="B22" s="619">
        <v>44358</v>
      </c>
      <c r="C22" s="619">
        <v>45706</v>
      </c>
      <c r="D22" s="620">
        <f t="shared" si="4"/>
        <v>103.03891068127508</v>
      </c>
      <c r="E22" s="621">
        <f>'[8]2.全市收入明细表'!$C$16</f>
        <v>52989</v>
      </c>
      <c r="F22" s="622">
        <f t="shared" si="5"/>
        <v>-13.74436203740399</v>
      </c>
      <c r="G22" s="626">
        <v>7484</v>
      </c>
      <c r="H22" s="261">
        <v>2697</v>
      </c>
      <c r="I22" s="261">
        <v>8080</v>
      </c>
      <c r="J22" s="261">
        <v>746</v>
      </c>
      <c r="K22" s="261">
        <v>4500</v>
      </c>
      <c r="L22" s="261">
        <v>3637</v>
      </c>
      <c r="M22" s="261">
        <v>2900</v>
      </c>
      <c r="N22" s="261">
        <v>6476</v>
      </c>
      <c r="O22" s="261">
        <v>6803</v>
      </c>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c r="BX22" s="261"/>
      <c r="BY22" s="261"/>
      <c r="BZ22" s="261"/>
      <c r="CA22" s="261"/>
      <c r="CB22" s="261"/>
      <c r="CC22" s="261"/>
      <c r="CD22" s="261"/>
      <c r="CE22" s="261"/>
      <c r="CF22" s="261"/>
      <c r="CG22" s="261"/>
      <c r="CH22" s="261"/>
      <c r="CI22" s="261"/>
      <c r="CJ22" s="261"/>
      <c r="CK22" s="261"/>
      <c r="CL22" s="261"/>
      <c r="CM22" s="261"/>
      <c r="CN22" s="261"/>
      <c r="CO22" s="261"/>
      <c r="CP22" s="261"/>
      <c r="CQ22" s="261"/>
      <c r="CR22" s="261"/>
      <c r="CS22" s="261"/>
      <c r="CT22" s="261"/>
      <c r="CU22" s="261"/>
      <c r="CV22" s="261"/>
      <c r="CW22" s="261"/>
      <c r="CX22" s="261"/>
      <c r="CY22" s="261"/>
      <c r="CZ22" s="261"/>
      <c r="DA22" s="261"/>
      <c r="DB22" s="261"/>
      <c r="DC22" s="261"/>
      <c r="DD22" s="261"/>
      <c r="DE22" s="261"/>
      <c r="DF22" s="261"/>
      <c r="DG22" s="261"/>
      <c r="DH22" s="261"/>
      <c r="DI22" s="261"/>
      <c r="DJ22" s="261"/>
      <c r="DK22" s="261"/>
      <c r="DL22" s="261"/>
      <c r="DM22" s="261"/>
      <c r="DN22" s="261"/>
      <c r="DO22" s="261"/>
      <c r="DP22" s="261"/>
      <c r="DQ22" s="261"/>
      <c r="DR22" s="261"/>
      <c r="DS22" s="261"/>
      <c r="DT22" s="261"/>
      <c r="DU22" s="261"/>
      <c r="DV22" s="261"/>
      <c r="DW22" s="261"/>
      <c r="DX22" s="261"/>
      <c r="DY22" s="261"/>
      <c r="DZ22" s="261"/>
      <c r="EA22" s="261"/>
      <c r="EB22" s="261"/>
      <c r="EC22" s="261"/>
      <c r="ED22" s="261"/>
      <c r="EE22" s="261"/>
      <c r="EF22" s="261"/>
      <c r="EG22" s="261"/>
      <c r="EH22" s="261"/>
      <c r="EI22" s="261"/>
      <c r="EJ22" s="261"/>
      <c r="EK22" s="261"/>
      <c r="EL22" s="261"/>
      <c r="EM22" s="261"/>
      <c r="EN22" s="261"/>
      <c r="EO22" s="261"/>
      <c r="EP22" s="261"/>
      <c r="EQ22" s="261"/>
      <c r="ER22" s="261"/>
      <c r="ES22" s="261"/>
      <c r="ET22" s="261"/>
      <c r="EU22" s="261"/>
      <c r="EV22" s="261"/>
      <c r="EW22" s="261"/>
      <c r="EX22" s="261"/>
      <c r="EY22" s="261"/>
      <c r="EZ22" s="261"/>
      <c r="FA22" s="261"/>
      <c r="FB22" s="261"/>
      <c r="FC22" s="261"/>
      <c r="FD22" s="261"/>
      <c r="FE22" s="261"/>
      <c r="FF22" s="261"/>
      <c r="FG22" s="261"/>
      <c r="FH22" s="261"/>
      <c r="FI22" s="261"/>
      <c r="FJ22" s="261"/>
      <c r="FK22" s="261"/>
      <c r="FL22" s="261"/>
      <c r="FM22" s="261"/>
      <c r="FN22" s="261"/>
      <c r="FO22" s="261"/>
      <c r="FP22" s="261"/>
      <c r="FQ22" s="261"/>
      <c r="FR22" s="261"/>
      <c r="FS22" s="261"/>
      <c r="FT22" s="261"/>
      <c r="FU22" s="261"/>
      <c r="FV22" s="261"/>
      <c r="FW22" s="261"/>
      <c r="FX22" s="261"/>
      <c r="FY22" s="261"/>
      <c r="FZ22" s="261"/>
      <c r="GA22" s="261"/>
      <c r="GB22" s="261"/>
      <c r="GC22" s="261"/>
      <c r="GD22" s="261"/>
      <c r="GE22" s="261"/>
      <c r="GF22" s="261"/>
      <c r="GG22" s="261"/>
      <c r="GH22" s="261"/>
      <c r="GI22" s="261"/>
      <c r="GJ22" s="261"/>
      <c r="GK22" s="261"/>
      <c r="GL22" s="261"/>
      <c r="GM22" s="261"/>
      <c r="GN22" s="261"/>
      <c r="GO22" s="261"/>
      <c r="GP22" s="261"/>
      <c r="GQ22" s="261"/>
      <c r="GR22" s="261"/>
      <c r="GS22" s="261"/>
      <c r="GT22" s="261"/>
      <c r="GU22" s="261"/>
      <c r="GV22" s="261"/>
      <c r="GW22" s="261"/>
      <c r="GX22" s="261"/>
      <c r="GY22" s="261"/>
      <c r="GZ22" s="261"/>
      <c r="HA22" s="261"/>
      <c r="HB22" s="261"/>
      <c r="HC22" s="261"/>
      <c r="HD22" s="261"/>
      <c r="HE22" s="261"/>
      <c r="HF22" s="261"/>
      <c r="HG22" s="261"/>
      <c r="HH22" s="261"/>
      <c r="HI22" s="261"/>
      <c r="HJ22" s="261"/>
      <c r="HK22" s="261"/>
      <c r="HL22" s="261"/>
      <c r="HM22" s="261"/>
      <c r="HN22" s="261"/>
      <c r="HO22" s="261"/>
      <c r="HP22" s="261"/>
      <c r="HQ22" s="261"/>
      <c r="HR22" s="261"/>
      <c r="HS22" s="261"/>
      <c r="HT22" s="261"/>
      <c r="HU22" s="261"/>
      <c r="HV22" s="261"/>
      <c r="HW22" s="261"/>
      <c r="HX22" s="261"/>
      <c r="HY22" s="261"/>
      <c r="HZ22" s="261"/>
      <c r="IA22" s="261"/>
      <c r="IB22" s="261"/>
      <c r="IC22" s="261"/>
      <c r="ID22" s="261"/>
      <c r="IE22" s="261"/>
      <c r="IF22" s="261"/>
      <c r="IG22" s="261"/>
      <c r="IH22" s="261"/>
      <c r="II22" s="261"/>
      <c r="IJ22" s="261"/>
      <c r="IK22" s="261"/>
      <c r="IL22" s="261"/>
      <c r="IM22" s="261"/>
      <c r="IN22" s="261"/>
    </row>
    <row r="23" spans="1:248" customFormat="1" ht="20.100000000000001" customHeight="1">
      <c r="A23" s="421" t="s">
        <v>70</v>
      </c>
      <c r="B23" s="619">
        <v>45451</v>
      </c>
      <c r="C23" s="619">
        <v>40451</v>
      </c>
      <c r="D23" s="620">
        <f t="shared" si="4"/>
        <v>88.999141933070774</v>
      </c>
      <c r="E23" s="621">
        <f>'[8]2.全市收入明细表'!$C$17</f>
        <v>35550</v>
      </c>
      <c r="F23" s="622">
        <f t="shared" si="5"/>
        <v>13.786216596343179</v>
      </c>
      <c r="G23" s="626">
        <v>14700</v>
      </c>
      <c r="H23" s="261">
        <v>2000</v>
      </c>
      <c r="I23" s="261">
        <v>3809</v>
      </c>
      <c r="J23" s="261">
        <v>410</v>
      </c>
      <c r="K23" s="261">
        <v>1500</v>
      </c>
      <c r="L23" s="261">
        <v>4679</v>
      </c>
      <c r="M23" s="261">
        <v>3500</v>
      </c>
      <c r="N23" s="261">
        <v>5450</v>
      </c>
      <c r="O23" s="261">
        <v>6273</v>
      </c>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1"/>
      <c r="BZ23" s="261"/>
      <c r="CA23" s="261"/>
      <c r="CB23" s="261"/>
      <c r="CC23" s="261"/>
      <c r="CD23" s="261"/>
      <c r="CE23" s="261"/>
      <c r="CF23" s="261"/>
      <c r="CG23" s="261"/>
      <c r="CH23" s="261"/>
      <c r="CI23" s="261"/>
      <c r="CJ23" s="261"/>
      <c r="CK23" s="261"/>
      <c r="CL23" s="261"/>
      <c r="CM23" s="261"/>
      <c r="CN23" s="261"/>
      <c r="CO23" s="261"/>
      <c r="CP23" s="261"/>
      <c r="CQ23" s="261"/>
      <c r="CR23" s="261"/>
      <c r="CS23" s="261"/>
      <c r="CT23" s="261"/>
      <c r="CU23" s="261"/>
      <c r="CV23" s="261"/>
      <c r="CW23" s="261"/>
      <c r="CX23" s="261"/>
      <c r="CY23" s="261"/>
      <c r="CZ23" s="261"/>
      <c r="DA23" s="261"/>
      <c r="DB23" s="261"/>
      <c r="DC23" s="261"/>
      <c r="DD23" s="261"/>
      <c r="DE23" s="261"/>
      <c r="DF23" s="261"/>
      <c r="DG23" s="261"/>
      <c r="DH23" s="261"/>
      <c r="DI23" s="261"/>
      <c r="DJ23" s="261"/>
      <c r="DK23" s="261"/>
      <c r="DL23" s="261"/>
      <c r="DM23" s="261"/>
      <c r="DN23" s="261"/>
      <c r="DO23" s="261"/>
      <c r="DP23" s="261"/>
      <c r="DQ23" s="261"/>
      <c r="DR23" s="261"/>
      <c r="DS23" s="261"/>
      <c r="DT23" s="261"/>
      <c r="DU23" s="261"/>
      <c r="DV23" s="261"/>
      <c r="DW23" s="261"/>
      <c r="DX23" s="261"/>
      <c r="DY23" s="261"/>
      <c r="DZ23" s="261"/>
      <c r="EA23" s="261"/>
      <c r="EB23" s="261"/>
      <c r="EC23" s="261"/>
      <c r="ED23" s="261"/>
      <c r="EE23" s="261"/>
      <c r="EF23" s="261"/>
      <c r="EG23" s="261"/>
      <c r="EH23" s="261"/>
      <c r="EI23" s="261"/>
      <c r="EJ23" s="261"/>
      <c r="EK23" s="261"/>
      <c r="EL23" s="261"/>
      <c r="EM23" s="261"/>
      <c r="EN23" s="261"/>
      <c r="EO23" s="261"/>
      <c r="EP23" s="261"/>
      <c r="EQ23" s="261"/>
      <c r="ER23" s="261"/>
      <c r="ES23" s="261"/>
      <c r="ET23" s="261"/>
      <c r="EU23" s="261"/>
      <c r="EV23" s="261"/>
      <c r="EW23" s="261"/>
      <c r="EX23" s="261"/>
      <c r="EY23" s="261"/>
      <c r="EZ23" s="261"/>
      <c r="FA23" s="261"/>
      <c r="FB23" s="261"/>
      <c r="FC23" s="261"/>
      <c r="FD23" s="261"/>
      <c r="FE23" s="261"/>
      <c r="FF23" s="261"/>
      <c r="FG23" s="261"/>
      <c r="FH23" s="261"/>
      <c r="FI23" s="261"/>
      <c r="FJ23" s="261"/>
      <c r="FK23" s="261"/>
      <c r="FL23" s="261"/>
      <c r="FM23" s="261"/>
      <c r="FN23" s="261"/>
      <c r="FO23" s="261"/>
      <c r="FP23" s="261"/>
      <c r="FQ23" s="261"/>
      <c r="FR23" s="261"/>
      <c r="FS23" s="261"/>
      <c r="FT23" s="261"/>
      <c r="FU23" s="261"/>
      <c r="FV23" s="261"/>
      <c r="FW23" s="261"/>
      <c r="FX23" s="261"/>
      <c r="FY23" s="261"/>
      <c r="FZ23" s="261"/>
      <c r="GA23" s="261"/>
      <c r="GB23" s="261"/>
      <c r="GC23" s="261"/>
      <c r="GD23" s="261"/>
      <c r="GE23" s="261"/>
      <c r="GF23" s="261"/>
      <c r="GG23" s="261"/>
      <c r="GH23" s="261"/>
      <c r="GI23" s="261"/>
      <c r="GJ23" s="261"/>
      <c r="GK23" s="261"/>
      <c r="GL23" s="261"/>
      <c r="GM23" s="261"/>
      <c r="GN23" s="261"/>
      <c r="GO23" s="261"/>
      <c r="GP23" s="261"/>
      <c r="GQ23" s="261"/>
      <c r="GR23" s="261"/>
      <c r="GS23" s="261"/>
      <c r="GT23" s="261"/>
      <c r="GU23" s="261"/>
      <c r="GV23" s="261"/>
      <c r="GW23" s="261"/>
      <c r="GX23" s="261"/>
      <c r="GY23" s="261"/>
      <c r="GZ23" s="261"/>
      <c r="HA23" s="261"/>
      <c r="HB23" s="261"/>
      <c r="HC23" s="261"/>
      <c r="HD23" s="261"/>
      <c r="HE23" s="261"/>
      <c r="HF23" s="261"/>
      <c r="HG23" s="261"/>
      <c r="HH23" s="261"/>
      <c r="HI23" s="261"/>
      <c r="HJ23" s="261"/>
      <c r="HK23" s="261"/>
      <c r="HL23" s="261"/>
      <c r="HM23" s="261"/>
      <c r="HN23" s="261"/>
      <c r="HO23" s="261"/>
      <c r="HP23" s="261"/>
      <c r="HQ23" s="261"/>
      <c r="HR23" s="261"/>
      <c r="HS23" s="261"/>
      <c r="HT23" s="261"/>
      <c r="HU23" s="261"/>
      <c r="HV23" s="261"/>
      <c r="HW23" s="261"/>
      <c r="HX23" s="261"/>
      <c r="HY23" s="261"/>
      <c r="HZ23" s="261"/>
      <c r="IA23" s="261"/>
      <c r="IB23" s="261"/>
      <c r="IC23" s="261"/>
      <c r="ID23" s="261"/>
      <c r="IE23" s="261"/>
      <c r="IF23" s="261"/>
      <c r="IG23" s="261"/>
      <c r="IH23" s="261"/>
      <c r="II23" s="261"/>
      <c r="IJ23" s="261"/>
      <c r="IK23" s="261"/>
      <c r="IL23" s="261"/>
      <c r="IM23" s="261"/>
      <c r="IN23" s="261"/>
    </row>
    <row r="24" spans="1:248" customFormat="1" ht="20.100000000000001" customHeight="1">
      <c r="A24" s="421" t="s">
        <v>71</v>
      </c>
      <c r="B24" s="619">
        <v>44562</v>
      </c>
      <c r="C24" s="619">
        <v>58652</v>
      </c>
      <c r="D24" s="620">
        <f t="shared" si="4"/>
        <v>131.61886809389165</v>
      </c>
      <c r="E24" s="621">
        <f>'[8]2.全市收入明细表'!$C$18</f>
        <v>54876</v>
      </c>
      <c r="F24" s="622">
        <f t="shared" si="5"/>
        <v>6.8809680005831337</v>
      </c>
      <c r="G24" s="626">
        <v>25596</v>
      </c>
      <c r="H24" s="261">
        <v>1000</v>
      </c>
      <c r="I24" s="261">
        <v>4741</v>
      </c>
      <c r="J24" s="261">
        <v>1163</v>
      </c>
      <c r="K24" s="261">
        <v>400</v>
      </c>
      <c r="L24" s="261">
        <v>3120</v>
      </c>
      <c r="M24" s="261">
        <v>3400</v>
      </c>
      <c r="N24" s="261">
        <v>6500</v>
      </c>
      <c r="O24" s="261">
        <v>2842</v>
      </c>
      <c r="P24" s="261"/>
      <c r="Q24" s="261"/>
      <c r="R24" s="261"/>
      <c r="S24" s="261"/>
      <c r="T24" s="261"/>
      <c r="U24" s="261"/>
      <c r="V24" s="261"/>
      <c r="W24" s="261"/>
      <c r="X24" s="261"/>
      <c r="Y24" s="261"/>
      <c r="Z24" s="261"/>
      <c r="AA24" s="261"/>
      <c r="AB24" s="261"/>
      <c r="AC24" s="261"/>
      <c r="AD24" s="261"/>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1"/>
      <c r="BZ24" s="261"/>
      <c r="CA24" s="261"/>
      <c r="CB24" s="261"/>
      <c r="CC24" s="261"/>
      <c r="CD24" s="261"/>
      <c r="CE24" s="261"/>
      <c r="CF24" s="261"/>
      <c r="CG24" s="261"/>
      <c r="CH24" s="261"/>
      <c r="CI24" s="261"/>
      <c r="CJ24" s="261"/>
      <c r="CK24" s="261"/>
      <c r="CL24" s="261"/>
      <c r="CM24" s="261"/>
      <c r="CN24" s="261"/>
      <c r="CO24" s="261"/>
      <c r="CP24" s="261"/>
      <c r="CQ24" s="261"/>
      <c r="CR24" s="261"/>
      <c r="CS24" s="261"/>
      <c r="CT24" s="261"/>
      <c r="CU24" s="261"/>
      <c r="CV24" s="261"/>
      <c r="CW24" s="261"/>
      <c r="CX24" s="261"/>
      <c r="CY24" s="261"/>
      <c r="CZ24" s="261"/>
      <c r="DA24" s="261"/>
      <c r="DB24" s="261"/>
      <c r="DC24" s="261"/>
      <c r="DD24" s="261"/>
      <c r="DE24" s="261"/>
      <c r="DF24" s="261"/>
      <c r="DG24" s="261"/>
      <c r="DH24" s="261"/>
      <c r="DI24" s="261"/>
      <c r="DJ24" s="261"/>
      <c r="DK24" s="261"/>
      <c r="DL24" s="261"/>
      <c r="DM24" s="261"/>
      <c r="DN24" s="261"/>
      <c r="DO24" s="261"/>
      <c r="DP24" s="261"/>
      <c r="DQ24" s="261"/>
      <c r="DR24" s="261"/>
      <c r="DS24" s="261"/>
      <c r="DT24" s="261"/>
      <c r="DU24" s="261"/>
      <c r="DV24" s="261"/>
      <c r="DW24" s="261"/>
      <c r="DX24" s="261"/>
      <c r="DY24" s="261"/>
      <c r="DZ24" s="261"/>
      <c r="EA24" s="261"/>
      <c r="EB24" s="261"/>
      <c r="EC24" s="261"/>
      <c r="ED24" s="261"/>
      <c r="EE24" s="261"/>
      <c r="EF24" s="261"/>
      <c r="EG24" s="261"/>
      <c r="EH24" s="261"/>
      <c r="EI24" s="261"/>
      <c r="EJ24" s="261"/>
      <c r="EK24" s="261"/>
      <c r="EL24" s="261"/>
      <c r="EM24" s="261"/>
      <c r="EN24" s="261"/>
      <c r="EO24" s="261"/>
      <c r="EP24" s="261"/>
      <c r="EQ24" s="261"/>
      <c r="ER24" s="261"/>
      <c r="ES24" s="261"/>
      <c r="ET24" s="261"/>
      <c r="EU24" s="261"/>
      <c r="EV24" s="261"/>
      <c r="EW24" s="261"/>
      <c r="EX24" s="261"/>
      <c r="EY24" s="261"/>
      <c r="EZ24" s="261"/>
      <c r="FA24" s="261"/>
      <c r="FB24" s="261"/>
      <c r="FC24" s="261"/>
      <c r="FD24" s="261"/>
      <c r="FE24" s="261"/>
      <c r="FF24" s="261"/>
      <c r="FG24" s="261"/>
      <c r="FH24" s="261"/>
      <c r="FI24" s="261"/>
      <c r="FJ24" s="261"/>
      <c r="FK24" s="261"/>
      <c r="FL24" s="261"/>
      <c r="FM24" s="261"/>
      <c r="FN24" s="261"/>
      <c r="FO24" s="261"/>
      <c r="FP24" s="261"/>
      <c r="FQ24" s="261"/>
      <c r="FR24" s="261"/>
      <c r="FS24" s="261"/>
      <c r="FT24" s="261"/>
      <c r="FU24" s="261"/>
      <c r="FV24" s="261"/>
      <c r="FW24" s="261"/>
      <c r="FX24" s="261"/>
      <c r="FY24" s="261"/>
      <c r="FZ24" s="261"/>
      <c r="GA24" s="261"/>
      <c r="GB24" s="261"/>
      <c r="GC24" s="261"/>
      <c r="GD24" s="261"/>
      <c r="GE24" s="261"/>
      <c r="GF24" s="261"/>
      <c r="GG24" s="261"/>
      <c r="GH24" s="261"/>
      <c r="GI24" s="261"/>
      <c r="GJ24" s="261"/>
      <c r="GK24" s="261"/>
      <c r="GL24" s="261"/>
      <c r="GM24" s="261"/>
      <c r="GN24" s="261"/>
      <c r="GO24" s="261"/>
      <c r="GP24" s="261"/>
      <c r="GQ24" s="261"/>
      <c r="GR24" s="261"/>
      <c r="GS24" s="261"/>
      <c r="GT24" s="261"/>
      <c r="GU24" s="261"/>
      <c r="GV24" s="261"/>
      <c r="GW24" s="261"/>
      <c r="GX24" s="261"/>
      <c r="GY24" s="261"/>
      <c r="GZ24" s="261"/>
      <c r="HA24" s="261"/>
      <c r="HB24" s="261"/>
      <c r="HC24" s="261"/>
      <c r="HD24" s="261"/>
      <c r="HE24" s="261"/>
      <c r="HF24" s="261"/>
      <c r="HG24" s="261"/>
      <c r="HH24" s="261"/>
      <c r="HI24" s="261"/>
      <c r="HJ24" s="261"/>
      <c r="HK24" s="261"/>
      <c r="HL24" s="261"/>
      <c r="HM24" s="261"/>
      <c r="HN24" s="261"/>
      <c r="HO24" s="261"/>
      <c r="HP24" s="261"/>
      <c r="HQ24" s="261"/>
      <c r="HR24" s="261"/>
      <c r="HS24" s="261"/>
      <c r="HT24" s="261"/>
      <c r="HU24" s="261"/>
      <c r="HV24" s="261"/>
      <c r="HW24" s="261"/>
      <c r="HX24" s="261"/>
      <c r="HY24" s="261"/>
      <c r="HZ24" s="261"/>
      <c r="IA24" s="261"/>
      <c r="IB24" s="261"/>
      <c r="IC24" s="261"/>
      <c r="ID24" s="261"/>
      <c r="IE24" s="261"/>
      <c r="IF24" s="261"/>
      <c r="IG24" s="261"/>
      <c r="IH24" s="261"/>
      <c r="II24" s="261"/>
      <c r="IJ24" s="261"/>
      <c r="IK24" s="261"/>
      <c r="IL24" s="261"/>
      <c r="IM24" s="261"/>
      <c r="IN24" s="261"/>
    </row>
    <row r="25" spans="1:248" s="368" customFormat="1" ht="20.100000000000001" hidden="1" customHeight="1">
      <c r="A25" s="423" t="s">
        <v>72</v>
      </c>
      <c r="B25" s="627">
        <v>0</v>
      </c>
      <c r="C25" s="627"/>
      <c r="D25" s="623" t="e">
        <f t="shared" si="4"/>
        <v>#DIV/0!</v>
      </c>
      <c r="E25" s="628"/>
      <c r="F25" s="624" t="e">
        <f t="shared" si="5"/>
        <v>#DIV/0!</v>
      </c>
      <c r="G25" s="387">
        <v>1183</v>
      </c>
      <c r="H25" s="625"/>
      <c r="I25" s="625"/>
      <c r="J25" s="625">
        <v>963</v>
      </c>
      <c r="K25" s="625"/>
      <c r="L25" s="625"/>
      <c r="M25" s="625"/>
      <c r="N25" s="625"/>
      <c r="O25" s="625"/>
      <c r="P25" s="625"/>
      <c r="Q25" s="625"/>
      <c r="R25" s="625"/>
      <c r="S25" s="625"/>
      <c r="T25" s="625"/>
      <c r="U25" s="625"/>
      <c r="V25" s="625"/>
      <c r="W25" s="625"/>
      <c r="X25" s="625"/>
      <c r="Y25" s="625"/>
      <c r="Z25" s="625"/>
      <c r="AA25" s="625"/>
      <c r="AB25" s="625"/>
      <c r="AC25" s="625"/>
      <c r="AD25" s="625"/>
      <c r="AE25" s="625"/>
      <c r="AF25" s="625"/>
      <c r="AG25" s="625"/>
      <c r="AH25" s="625"/>
      <c r="AI25" s="625"/>
      <c r="AJ25" s="625"/>
      <c r="AK25" s="625"/>
      <c r="AL25" s="625"/>
      <c r="AM25" s="625"/>
      <c r="AN25" s="625"/>
      <c r="AO25" s="625"/>
      <c r="AP25" s="625"/>
      <c r="AQ25" s="625"/>
      <c r="AR25" s="625"/>
      <c r="AS25" s="625"/>
      <c r="AT25" s="625"/>
      <c r="AU25" s="625"/>
      <c r="AV25" s="625"/>
      <c r="AW25" s="625"/>
      <c r="AX25" s="625"/>
      <c r="AY25" s="625"/>
      <c r="AZ25" s="625"/>
      <c r="BA25" s="625"/>
      <c r="BB25" s="625"/>
      <c r="BC25" s="625"/>
      <c r="BD25" s="625"/>
      <c r="BE25" s="625"/>
      <c r="BF25" s="625"/>
      <c r="BG25" s="625"/>
      <c r="BH25" s="625"/>
      <c r="BI25" s="625"/>
      <c r="BJ25" s="625"/>
      <c r="BK25" s="625"/>
      <c r="BL25" s="625"/>
      <c r="BM25" s="625"/>
      <c r="BN25" s="625"/>
      <c r="BO25" s="625"/>
      <c r="BP25" s="625"/>
      <c r="BQ25" s="625"/>
      <c r="BR25" s="625"/>
      <c r="BS25" s="625"/>
      <c r="BT25" s="625"/>
      <c r="BU25" s="625"/>
      <c r="BV25" s="625"/>
      <c r="BW25" s="625"/>
      <c r="BX25" s="625"/>
      <c r="BY25" s="625"/>
      <c r="BZ25" s="625"/>
      <c r="CA25" s="625"/>
      <c r="CB25" s="625"/>
      <c r="CC25" s="625"/>
      <c r="CD25" s="625"/>
      <c r="CE25" s="625"/>
      <c r="CF25" s="625"/>
      <c r="CG25" s="625"/>
      <c r="CH25" s="625"/>
      <c r="CI25" s="625"/>
      <c r="CJ25" s="625"/>
      <c r="CK25" s="625"/>
      <c r="CL25" s="625"/>
      <c r="CM25" s="625"/>
      <c r="CN25" s="625"/>
      <c r="CO25" s="625"/>
      <c r="CP25" s="625"/>
      <c r="CQ25" s="625"/>
      <c r="CR25" s="625"/>
      <c r="CS25" s="625"/>
      <c r="CT25" s="625"/>
      <c r="CU25" s="625"/>
      <c r="CV25" s="625"/>
      <c r="CW25" s="625"/>
      <c r="CX25" s="625"/>
      <c r="CY25" s="625"/>
      <c r="CZ25" s="625"/>
      <c r="DA25" s="625"/>
      <c r="DB25" s="625"/>
      <c r="DC25" s="625"/>
      <c r="DD25" s="625"/>
      <c r="DE25" s="625"/>
      <c r="DF25" s="625"/>
      <c r="DG25" s="625"/>
      <c r="DH25" s="625"/>
      <c r="DI25" s="625"/>
      <c r="DJ25" s="625"/>
      <c r="DK25" s="625"/>
      <c r="DL25" s="625"/>
      <c r="DM25" s="625"/>
      <c r="DN25" s="625"/>
      <c r="DO25" s="625"/>
      <c r="DP25" s="625"/>
      <c r="DQ25" s="625"/>
      <c r="DR25" s="625"/>
      <c r="DS25" s="625"/>
      <c r="DT25" s="625"/>
      <c r="DU25" s="625"/>
      <c r="DV25" s="625"/>
      <c r="DW25" s="625"/>
      <c r="DX25" s="625"/>
      <c r="DY25" s="625"/>
      <c r="DZ25" s="625"/>
      <c r="EA25" s="625"/>
      <c r="EB25" s="625"/>
      <c r="EC25" s="625"/>
      <c r="ED25" s="625"/>
      <c r="EE25" s="625"/>
      <c r="EF25" s="625"/>
      <c r="EG25" s="625"/>
      <c r="EH25" s="625"/>
      <c r="EI25" s="625"/>
      <c r="EJ25" s="625"/>
      <c r="EK25" s="625"/>
      <c r="EL25" s="625"/>
      <c r="EM25" s="625"/>
      <c r="EN25" s="625"/>
      <c r="EO25" s="625"/>
      <c r="EP25" s="625"/>
      <c r="EQ25" s="625"/>
      <c r="ER25" s="625"/>
      <c r="ES25" s="625"/>
      <c r="ET25" s="625"/>
      <c r="EU25" s="625"/>
      <c r="EV25" s="625"/>
      <c r="EW25" s="625"/>
      <c r="EX25" s="625"/>
      <c r="EY25" s="625"/>
      <c r="EZ25" s="625"/>
      <c r="FA25" s="625"/>
      <c r="FB25" s="625"/>
      <c r="FC25" s="625"/>
      <c r="FD25" s="625"/>
      <c r="FE25" s="625"/>
      <c r="FF25" s="625"/>
      <c r="FG25" s="625"/>
      <c r="FH25" s="625"/>
      <c r="FI25" s="625"/>
      <c r="FJ25" s="625"/>
      <c r="FK25" s="625"/>
      <c r="FL25" s="625"/>
      <c r="FM25" s="625"/>
      <c r="FN25" s="625"/>
      <c r="FO25" s="625"/>
      <c r="FP25" s="625"/>
      <c r="FQ25" s="625"/>
      <c r="FR25" s="625"/>
      <c r="FS25" s="625"/>
      <c r="FT25" s="625"/>
      <c r="FU25" s="625"/>
      <c r="FV25" s="625"/>
      <c r="FW25" s="625"/>
      <c r="FX25" s="625"/>
      <c r="FY25" s="625"/>
      <c r="FZ25" s="625"/>
      <c r="GA25" s="625"/>
      <c r="GB25" s="625"/>
      <c r="GC25" s="625"/>
      <c r="GD25" s="625"/>
      <c r="GE25" s="625"/>
      <c r="GF25" s="625"/>
      <c r="GG25" s="625"/>
      <c r="GH25" s="625"/>
      <c r="GI25" s="625"/>
      <c r="GJ25" s="625"/>
      <c r="GK25" s="625"/>
      <c r="GL25" s="625"/>
      <c r="GM25" s="625"/>
      <c r="GN25" s="625"/>
      <c r="GO25" s="625"/>
      <c r="GP25" s="625"/>
      <c r="GQ25" s="625"/>
      <c r="GR25" s="625"/>
      <c r="GS25" s="625"/>
      <c r="GT25" s="625"/>
      <c r="GU25" s="625"/>
      <c r="GV25" s="625"/>
      <c r="GW25" s="625"/>
      <c r="GX25" s="625"/>
      <c r="GY25" s="625"/>
      <c r="GZ25" s="625"/>
      <c r="HA25" s="625"/>
      <c r="HB25" s="625"/>
      <c r="HC25" s="625"/>
      <c r="HD25" s="625"/>
      <c r="HE25" s="625"/>
      <c r="HF25" s="625"/>
      <c r="HG25" s="625"/>
      <c r="HH25" s="625"/>
      <c r="HI25" s="625"/>
      <c r="HJ25" s="625"/>
      <c r="HK25" s="625"/>
      <c r="HL25" s="625"/>
      <c r="HM25" s="625"/>
      <c r="HN25" s="625"/>
      <c r="HO25" s="625"/>
      <c r="HP25" s="625"/>
      <c r="HQ25" s="625"/>
      <c r="HR25" s="625"/>
      <c r="HS25" s="625"/>
      <c r="HT25" s="625"/>
      <c r="HU25" s="625"/>
      <c r="HV25" s="625"/>
      <c r="HW25" s="625"/>
      <c r="HX25" s="625"/>
      <c r="HY25" s="625"/>
      <c r="HZ25" s="625"/>
      <c r="IA25" s="625"/>
      <c r="IB25" s="625"/>
      <c r="IC25" s="625"/>
      <c r="ID25" s="625"/>
      <c r="IE25" s="625"/>
      <c r="IF25" s="625"/>
      <c r="IG25" s="625"/>
      <c r="IH25" s="625"/>
      <c r="II25" s="625"/>
      <c r="IJ25" s="625"/>
      <c r="IK25" s="625"/>
      <c r="IL25" s="625"/>
      <c r="IM25" s="625"/>
      <c r="IN25" s="625"/>
    </row>
    <row r="26" spans="1:248" customFormat="1" ht="20.100000000000001" customHeight="1">
      <c r="A26" s="421" t="s">
        <v>73</v>
      </c>
      <c r="B26" s="619">
        <v>39238</v>
      </c>
      <c r="C26" s="619">
        <f>1183+53787</f>
        <v>54970</v>
      </c>
      <c r="D26" s="620">
        <f t="shared" si="4"/>
        <v>140.09378663540446</v>
      </c>
      <c r="E26" s="621">
        <v>58392</v>
      </c>
      <c r="F26" s="622">
        <f t="shared" si="5"/>
        <v>-5.8603918344978769</v>
      </c>
      <c r="G26" s="626">
        <v>12528</v>
      </c>
      <c r="H26" s="261">
        <v>3600</v>
      </c>
      <c r="I26" s="261">
        <v>5401</v>
      </c>
      <c r="J26" s="261">
        <v>3590</v>
      </c>
      <c r="K26" s="261">
        <v>8200</v>
      </c>
      <c r="L26" s="261">
        <v>7628</v>
      </c>
      <c r="M26" s="261">
        <v>3080</v>
      </c>
      <c r="N26" s="261">
        <v>6949</v>
      </c>
      <c r="O26" s="261">
        <v>2582</v>
      </c>
      <c r="P26" s="261"/>
      <c r="Q26" s="261"/>
      <c r="R26" s="261"/>
      <c r="S26" s="261"/>
      <c r="T26" s="261"/>
      <c r="U26" s="261"/>
      <c r="V26" s="261"/>
      <c r="W26" s="261"/>
      <c r="X26" s="261"/>
      <c r="Y26" s="261"/>
      <c r="Z26" s="261"/>
      <c r="AA26" s="261"/>
      <c r="AB26" s="261"/>
      <c r="AC26" s="261"/>
      <c r="AD26" s="261"/>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1"/>
      <c r="BZ26" s="261"/>
      <c r="CA26" s="261"/>
      <c r="CB26" s="261"/>
      <c r="CC26" s="261"/>
      <c r="CD26" s="261"/>
      <c r="CE26" s="261"/>
      <c r="CF26" s="261"/>
      <c r="CG26" s="261"/>
      <c r="CH26" s="261"/>
      <c r="CI26" s="261"/>
      <c r="CJ26" s="261"/>
      <c r="CK26" s="261"/>
      <c r="CL26" s="261"/>
      <c r="CM26" s="261"/>
      <c r="CN26" s="261"/>
      <c r="CO26" s="261"/>
      <c r="CP26" s="261"/>
      <c r="CQ26" s="261"/>
      <c r="CR26" s="261"/>
      <c r="CS26" s="261"/>
      <c r="CT26" s="261"/>
      <c r="CU26" s="261"/>
      <c r="CV26" s="261"/>
      <c r="CW26" s="261"/>
      <c r="CX26" s="261"/>
      <c r="CY26" s="261"/>
      <c r="CZ26" s="261"/>
      <c r="DA26" s="261"/>
      <c r="DB26" s="261"/>
      <c r="DC26" s="261"/>
      <c r="DD26" s="261"/>
      <c r="DE26" s="261"/>
      <c r="DF26" s="261"/>
      <c r="DG26" s="261"/>
      <c r="DH26" s="261"/>
      <c r="DI26" s="261"/>
      <c r="DJ26" s="261"/>
      <c r="DK26" s="261"/>
      <c r="DL26" s="261"/>
      <c r="DM26" s="261"/>
      <c r="DN26" s="261"/>
      <c r="DO26" s="261"/>
      <c r="DP26" s="261"/>
      <c r="DQ26" s="261"/>
      <c r="DR26" s="261"/>
      <c r="DS26" s="261"/>
      <c r="DT26" s="261"/>
      <c r="DU26" s="261"/>
      <c r="DV26" s="261"/>
      <c r="DW26" s="261"/>
      <c r="DX26" s="261"/>
      <c r="DY26" s="261"/>
      <c r="DZ26" s="261"/>
      <c r="EA26" s="261"/>
      <c r="EB26" s="261"/>
      <c r="EC26" s="261"/>
      <c r="ED26" s="261"/>
      <c r="EE26" s="261"/>
      <c r="EF26" s="261"/>
      <c r="EG26" s="261"/>
      <c r="EH26" s="261"/>
      <c r="EI26" s="261"/>
      <c r="EJ26" s="261"/>
      <c r="EK26" s="261"/>
      <c r="EL26" s="261"/>
      <c r="EM26" s="261"/>
      <c r="EN26" s="261"/>
      <c r="EO26" s="261"/>
      <c r="EP26" s="261"/>
      <c r="EQ26" s="261"/>
      <c r="ER26" s="261"/>
      <c r="ES26" s="261"/>
      <c r="ET26" s="261"/>
      <c r="EU26" s="261"/>
      <c r="EV26" s="261"/>
      <c r="EW26" s="261"/>
      <c r="EX26" s="261"/>
      <c r="EY26" s="261"/>
      <c r="EZ26" s="261"/>
      <c r="FA26" s="261"/>
      <c r="FB26" s="261"/>
      <c r="FC26" s="261"/>
      <c r="FD26" s="261"/>
      <c r="FE26" s="261"/>
      <c r="FF26" s="261"/>
      <c r="FG26" s="261"/>
      <c r="FH26" s="261"/>
      <c r="FI26" s="261"/>
      <c r="FJ26" s="261"/>
      <c r="FK26" s="261"/>
      <c r="FL26" s="261"/>
      <c r="FM26" s="261"/>
      <c r="FN26" s="261"/>
      <c r="FO26" s="261"/>
      <c r="FP26" s="261"/>
      <c r="FQ26" s="261"/>
      <c r="FR26" s="261"/>
      <c r="FS26" s="261"/>
      <c r="FT26" s="261"/>
      <c r="FU26" s="261"/>
      <c r="FV26" s="261"/>
      <c r="FW26" s="261"/>
      <c r="FX26" s="261"/>
      <c r="FY26" s="261"/>
      <c r="FZ26" s="261"/>
      <c r="GA26" s="261"/>
      <c r="GB26" s="261"/>
      <c r="GC26" s="261"/>
      <c r="GD26" s="261"/>
      <c r="GE26" s="261"/>
      <c r="GF26" s="261"/>
      <c r="GG26" s="261"/>
      <c r="GH26" s="261"/>
      <c r="GI26" s="261"/>
      <c r="GJ26" s="261"/>
      <c r="GK26" s="261"/>
      <c r="GL26" s="261"/>
      <c r="GM26" s="261"/>
      <c r="GN26" s="261"/>
      <c r="GO26" s="261"/>
      <c r="GP26" s="261"/>
      <c r="GQ26" s="261"/>
      <c r="GR26" s="261"/>
      <c r="GS26" s="261"/>
      <c r="GT26" s="261"/>
      <c r="GU26" s="261"/>
      <c r="GV26" s="261"/>
      <c r="GW26" s="261"/>
      <c r="GX26" s="261"/>
      <c r="GY26" s="261"/>
      <c r="GZ26" s="261"/>
      <c r="HA26" s="261"/>
      <c r="HB26" s="261"/>
      <c r="HC26" s="261"/>
      <c r="HD26" s="261"/>
      <c r="HE26" s="261"/>
      <c r="HF26" s="261"/>
      <c r="HG26" s="261"/>
      <c r="HH26" s="261"/>
      <c r="HI26" s="261"/>
      <c r="HJ26" s="261"/>
      <c r="HK26" s="261"/>
      <c r="HL26" s="261"/>
      <c r="HM26" s="261"/>
      <c r="HN26" s="261"/>
      <c r="HO26" s="261"/>
      <c r="HP26" s="261"/>
      <c r="HQ26" s="261"/>
      <c r="HR26" s="261"/>
      <c r="HS26" s="261"/>
      <c r="HT26" s="261"/>
      <c r="HU26" s="261"/>
      <c r="HV26" s="261"/>
      <c r="HW26" s="261"/>
      <c r="HX26" s="261"/>
      <c r="HY26" s="261"/>
      <c r="HZ26" s="261"/>
      <c r="IA26" s="261"/>
      <c r="IB26" s="261"/>
      <c r="IC26" s="261"/>
      <c r="ID26" s="261"/>
      <c r="IE26" s="261"/>
      <c r="IF26" s="261"/>
      <c r="IG26" s="261"/>
      <c r="IH26" s="261"/>
      <c r="II26" s="261"/>
      <c r="IJ26" s="261"/>
      <c r="IK26" s="261"/>
      <c r="IL26" s="261"/>
      <c r="IM26" s="261"/>
      <c r="IN26" s="261"/>
    </row>
    <row r="27" spans="1:248" s="368" customFormat="1" ht="20.100000000000001" hidden="1" customHeight="1">
      <c r="A27" s="423" t="s">
        <v>74</v>
      </c>
      <c r="B27" s="619"/>
      <c r="C27" s="619"/>
      <c r="D27" s="623" t="e">
        <f t="shared" si="4"/>
        <v>#DIV/0!</v>
      </c>
      <c r="E27" s="621"/>
      <c r="F27" s="624" t="e">
        <f t="shared" si="5"/>
        <v>#DIV/0!</v>
      </c>
      <c r="G27" s="387">
        <v>200</v>
      </c>
      <c r="H27" s="625"/>
      <c r="I27" s="625"/>
      <c r="J27" s="625">
        <v>5</v>
      </c>
      <c r="K27" s="625"/>
      <c r="L27" s="625"/>
      <c r="M27" s="625"/>
      <c r="N27" s="625"/>
      <c r="O27" s="625"/>
      <c r="P27" s="625"/>
      <c r="Q27" s="625"/>
      <c r="R27" s="625"/>
      <c r="S27" s="625"/>
      <c r="T27" s="625"/>
      <c r="U27" s="625"/>
      <c r="V27" s="625"/>
      <c r="W27" s="625"/>
      <c r="X27" s="625"/>
      <c r="Y27" s="625"/>
      <c r="Z27" s="625"/>
      <c r="AA27" s="625"/>
      <c r="AB27" s="625"/>
      <c r="AC27" s="625"/>
      <c r="AD27" s="625"/>
      <c r="AE27" s="625"/>
      <c r="AF27" s="625"/>
      <c r="AG27" s="625"/>
      <c r="AH27" s="625"/>
      <c r="AI27" s="625"/>
      <c r="AJ27" s="625"/>
      <c r="AK27" s="625"/>
      <c r="AL27" s="625"/>
      <c r="AM27" s="625"/>
      <c r="AN27" s="625"/>
      <c r="AO27" s="625"/>
      <c r="AP27" s="625"/>
      <c r="AQ27" s="625"/>
      <c r="AR27" s="625"/>
      <c r="AS27" s="625"/>
      <c r="AT27" s="625"/>
      <c r="AU27" s="625"/>
      <c r="AV27" s="625"/>
      <c r="AW27" s="625"/>
      <c r="AX27" s="625"/>
      <c r="AY27" s="625"/>
      <c r="AZ27" s="625"/>
      <c r="BA27" s="625"/>
      <c r="BB27" s="625"/>
      <c r="BC27" s="625"/>
      <c r="BD27" s="625"/>
      <c r="BE27" s="625"/>
      <c r="BF27" s="625"/>
      <c r="BG27" s="625"/>
      <c r="BH27" s="625"/>
      <c r="BI27" s="625"/>
      <c r="BJ27" s="625"/>
      <c r="BK27" s="625"/>
      <c r="BL27" s="625"/>
      <c r="BM27" s="625"/>
      <c r="BN27" s="625"/>
      <c r="BO27" s="625"/>
      <c r="BP27" s="625"/>
      <c r="BQ27" s="625"/>
      <c r="BR27" s="625"/>
      <c r="BS27" s="625"/>
      <c r="BT27" s="625"/>
      <c r="BU27" s="625"/>
      <c r="BV27" s="625"/>
      <c r="BW27" s="625"/>
      <c r="BX27" s="625"/>
      <c r="BY27" s="625"/>
      <c r="BZ27" s="625"/>
      <c r="CA27" s="625"/>
      <c r="CB27" s="625"/>
      <c r="CC27" s="625"/>
      <c r="CD27" s="625"/>
      <c r="CE27" s="625"/>
      <c r="CF27" s="625"/>
      <c r="CG27" s="625"/>
      <c r="CH27" s="625"/>
      <c r="CI27" s="625"/>
      <c r="CJ27" s="625"/>
      <c r="CK27" s="625"/>
      <c r="CL27" s="625"/>
      <c r="CM27" s="625"/>
      <c r="CN27" s="625"/>
      <c r="CO27" s="625"/>
      <c r="CP27" s="625"/>
      <c r="CQ27" s="625"/>
      <c r="CR27" s="625"/>
      <c r="CS27" s="625"/>
      <c r="CT27" s="625"/>
      <c r="CU27" s="625"/>
      <c r="CV27" s="625"/>
      <c r="CW27" s="625"/>
      <c r="CX27" s="625"/>
      <c r="CY27" s="625"/>
      <c r="CZ27" s="625"/>
      <c r="DA27" s="625"/>
      <c r="DB27" s="625"/>
      <c r="DC27" s="625"/>
      <c r="DD27" s="625"/>
      <c r="DE27" s="625"/>
      <c r="DF27" s="625"/>
      <c r="DG27" s="625"/>
      <c r="DH27" s="625"/>
      <c r="DI27" s="625"/>
      <c r="DJ27" s="625"/>
      <c r="DK27" s="625"/>
      <c r="DL27" s="625"/>
      <c r="DM27" s="625"/>
      <c r="DN27" s="625"/>
      <c r="DO27" s="625"/>
      <c r="DP27" s="625"/>
      <c r="DQ27" s="625"/>
      <c r="DR27" s="625"/>
      <c r="DS27" s="625"/>
      <c r="DT27" s="625"/>
      <c r="DU27" s="625"/>
      <c r="DV27" s="625"/>
      <c r="DW27" s="625"/>
      <c r="DX27" s="625"/>
      <c r="DY27" s="625"/>
      <c r="DZ27" s="625"/>
      <c r="EA27" s="625"/>
      <c r="EB27" s="625"/>
      <c r="EC27" s="625"/>
      <c r="ED27" s="625"/>
      <c r="EE27" s="625"/>
      <c r="EF27" s="625"/>
      <c r="EG27" s="625"/>
      <c r="EH27" s="625"/>
      <c r="EI27" s="625"/>
      <c r="EJ27" s="625"/>
      <c r="EK27" s="625"/>
      <c r="EL27" s="625"/>
      <c r="EM27" s="625"/>
      <c r="EN27" s="625"/>
      <c r="EO27" s="625"/>
      <c r="EP27" s="625"/>
      <c r="EQ27" s="625"/>
      <c r="ER27" s="625"/>
      <c r="ES27" s="625"/>
      <c r="ET27" s="625"/>
      <c r="EU27" s="625"/>
      <c r="EV27" s="625"/>
      <c r="EW27" s="625"/>
      <c r="EX27" s="625"/>
      <c r="EY27" s="625"/>
      <c r="EZ27" s="625"/>
      <c r="FA27" s="625"/>
      <c r="FB27" s="625"/>
      <c r="FC27" s="625"/>
      <c r="FD27" s="625"/>
      <c r="FE27" s="625"/>
      <c r="FF27" s="625"/>
      <c r="FG27" s="625"/>
      <c r="FH27" s="625"/>
      <c r="FI27" s="625"/>
      <c r="FJ27" s="625"/>
      <c r="FK27" s="625"/>
      <c r="FL27" s="625"/>
      <c r="FM27" s="625"/>
      <c r="FN27" s="625"/>
      <c r="FO27" s="625"/>
      <c r="FP27" s="625"/>
      <c r="FQ27" s="625"/>
      <c r="FR27" s="625"/>
      <c r="FS27" s="625"/>
      <c r="FT27" s="625"/>
      <c r="FU27" s="625"/>
      <c r="FV27" s="625"/>
      <c r="FW27" s="625"/>
      <c r="FX27" s="625"/>
      <c r="FY27" s="625"/>
      <c r="FZ27" s="625"/>
      <c r="GA27" s="625"/>
      <c r="GB27" s="625"/>
      <c r="GC27" s="625"/>
      <c r="GD27" s="625"/>
      <c r="GE27" s="625"/>
      <c r="GF27" s="625"/>
      <c r="GG27" s="625"/>
      <c r="GH27" s="625"/>
      <c r="GI27" s="625"/>
      <c r="GJ27" s="625"/>
      <c r="GK27" s="625"/>
      <c r="GL27" s="625"/>
      <c r="GM27" s="625"/>
      <c r="GN27" s="625"/>
      <c r="GO27" s="625"/>
      <c r="GP27" s="625"/>
      <c r="GQ27" s="625"/>
      <c r="GR27" s="625"/>
      <c r="GS27" s="625"/>
      <c r="GT27" s="625"/>
      <c r="GU27" s="625"/>
      <c r="GV27" s="625"/>
      <c r="GW27" s="625"/>
      <c r="GX27" s="625"/>
      <c r="GY27" s="625"/>
      <c r="GZ27" s="625"/>
      <c r="HA27" s="625"/>
      <c r="HB27" s="625"/>
      <c r="HC27" s="625"/>
      <c r="HD27" s="625"/>
      <c r="HE27" s="625"/>
      <c r="HF27" s="625"/>
      <c r="HG27" s="625"/>
      <c r="HH27" s="625"/>
      <c r="HI27" s="625"/>
      <c r="HJ27" s="625"/>
      <c r="HK27" s="625"/>
      <c r="HL27" s="625"/>
      <c r="HM27" s="625"/>
      <c r="HN27" s="625"/>
      <c r="HO27" s="625"/>
      <c r="HP27" s="625"/>
      <c r="HQ27" s="625"/>
      <c r="HR27" s="625"/>
      <c r="HS27" s="625"/>
      <c r="HT27" s="625"/>
      <c r="HU27" s="625"/>
      <c r="HV27" s="625"/>
      <c r="HW27" s="625"/>
      <c r="HX27" s="625"/>
      <c r="HY27" s="625"/>
      <c r="HZ27" s="625"/>
      <c r="IA27" s="625"/>
      <c r="IB27" s="625"/>
      <c r="IC27" s="625"/>
      <c r="ID27" s="625"/>
      <c r="IE27" s="625"/>
      <c r="IF27" s="625"/>
      <c r="IG27" s="625"/>
      <c r="IH27" s="625"/>
      <c r="II27" s="625"/>
      <c r="IJ27" s="625"/>
      <c r="IK27" s="625"/>
      <c r="IL27" s="625"/>
      <c r="IM27" s="625"/>
      <c r="IN27" s="625"/>
    </row>
    <row r="28" spans="1:248" s="600" customFormat="1" ht="20.100000000000001" customHeight="1">
      <c r="A28" s="629" t="s">
        <v>75</v>
      </c>
      <c r="B28" s="619">
        <v>10291</v>
      </c>
      <c r="C28" s="619">
        <v>9510</v>
      </c>
      <c r="D28" s="630">
        <f t="shared" si="4"/>
        <v>92.410844427169366</v>
      </c>
      <c r="E28" s="621">
        <v>16724</v>
      </c>
      <c r="F28" s="622">
        <f t="shared" si="5"/>
        <v>-43.135613489595791</v>
      </c>
      <c r="G28" s="631">
        <v>9486</v>
      </c>
      <c r="H28" s="587"/>
      <c r="I28" s="587"/>
      <c r="J28" s="587">
        <v>30</v>
      </c>
      <c r="K28" s="587"/>
      <c r="L28" s="587"/>
      <c r="M28" s="587">
        <v>720</v>
      </c>
      <c r="N28" s="587">
        <v>350</v>
      </c>
      <c r="O28" s="587"/>
      <c r="P28" s="587"/>
      <c r="Q28" s="587"/>
      <c r="R28" s="587"/>
      <c r="S28" s="587"/>
      <c r="T28" s="587"/>
      <c r="U28" s="587"/>
      <c r="V28" s="587"/>
      <c r="W28" s="587"/>
      <c r="X28" s="587"/>
      <c r="Y28" s="587"/>
      <c r="Z28" s="587"/>
      <c r="AA28" s="587"/>
      <c r="AB28" s="587"/>
      <c r="AC28" s="587"/>
      <c r="AD28" s="587"/>
      <c r="AE28" s="587"/>
      <c r="AF28" s="587"/>
      <c r="AG28" s="587"/>
      <c r="AH28" s="587"/>
      <c r="AI28" s="587"/>
      <c r="AJ28" s="587"/>
      <c r="AK28" s="587"/>
      <c r="AL28" s="587"/>
      <c r="AM28" s="587"/>
      <c r="AN28" s="587"/>
      <c r="AO28" s="587"/>
      <c r="AP28" s="587"/>
      <c r="AQ28" s="587"/>
      <c r="AR28" s="587"/>
      <c r="AS28" s="587"/>
      <c r="AT28" s="587"/>
      <c r="AU28" s="587"/>
      <c r="AV28" s="587"/>
      <c r="AW28" s="587"/>
      <c r="AX28" s="587"/>
      <c r="AY28" s="587"/>
      <c r="AZ28" s="587"/>
      <c r="BA28" s="587"/>
      <c r="BB28" s="587"/>
      <c r="BC28" s="587"/>
      <c r="BD28" s="587"/>
      <c r="BE28" s="587"/>
      <c r="BF28" s="587"/>
      <c r="BG28" s="587"/>
      <c r="BH28" s="587"/>
      <c r="BI28" s="587"/>
      <c r="BJ28" s="587"/>
      <c r="BK28" s="587"/>
      <c r="BL28" s="587"/>
      <c r="BM28" s="587"/>
      <c r="BN28" s="587"/>
      <c r="BO28" s="587"/>
      <c r="BP28" s="587"/>
      <c r="BQ28" s="587"/>
      <c r="BR28" s="587"/>
      <c r="BS28" s="587"/>
      <c r="BT28" s="587"/>
      <c r="BU28" s="587"/>
      <c r="BV28" s="587"/>
      <c r="BW28" s="587"/>
      <c r="BX28" s="587"/>
      <c r="BY28" s="587"/>
      <c r="BZ28" s="587"/>
      <c r="CA28" s="587"/>
      <c r="CB28" s="587"/>
      <c r="CC28" s="587"/>
      <c r="CD28" s="587"/>
      <c r="CE28" s="587"/>
      <c r="CF28" s="587"/>
      <c r="CG28" s="587"/>
      <c r="CH28" s="587"/>
      <c r="CI28" s="587"/>
      <c r="CJ28" s="587"/>
      <c r="CK28" s="587"/>
      <c r="CL28" s="587"/>
      <c r="CM28" s="587"/>
      <c r="CN28" s="587"/>
      <c r="CO28" s="587"/>
      <c r="CP28" s="587"/>
      <c r="CQ28" s="587"/>
      <c r="CR28" s="587"/>
      <c r="CS28" s="587"/>
      <c r="CT28" s="587"/>
      <c r="CU28" s="587"/>
      <c r="CV28" s="587"/>
      <c r="CW28" s="587"/>
      <c r="CX28" s="587"/>
      <c r="CY28" s="587"/>
      <c r="CZ28" s="587"/>
      <c r="DA28" s="587"/>
      <c r="DB28" s="587"/>
      <c r="DC28" s="587"/>
      <c r="DD28" s="587"/>
      <c r="DE28" s="587"/>
      <c r="DF28" s="587"/>
      <c r="DG28" s="587"/>
      <c r="DH28" s="587"/>
      <c r="DI28" s="587"/>
      <c r="DJ28" s="587"/>
      <c r="DK28" s="587"/>
      <c r="DL28" s="587"/>
      <c r="DM28" s="587"/>
      <c r="DN28" s="587"/>
      <c r="DO28" s="587"/>
      <c r="DP28" s="587"/>
      <c r="DQ28" s="587"/>
      <c r="DR28" s="587"/>
      <c r="DS28" s="587"/>
      <c r="DT28" s="587"/>
      <c r="DU28" s="587"/>
      <c r="DV28" s="587"/>
      <c r="DW28" s="587"/>
      <c r="DX28" s="587"/>
      <c r="DY28" s="587"/>
      <c r="DZ28" s="587"/>
      <c r="EA28" s="587"/>
      <c r="EB28" s="587"/>
      <c r="EC28" s="587"/>
      <c r="ED28" s="587"/>
      <c r="EE28" s="587"/>
      <c r="EF28" s="587"/>
      <c r="EG28" s="587"/>
      <c r="EH28" s="587"/>
      <c r="EI28" s="587"/>
      <c r="EJ28" s="587"/>
      <c r="EK28" s="587"/>
      <c r="EL28" s="587"/>
      <c r="EM28" s="587"/>
      <c r="EN28" s="587"/>
      <c r="EO28" s="587"/>
      <c r="EP28" s="587"/>
      <c r="EQ28" s="587"/>
      <c r="ER28" s="587"/>
      <c r="ES28" s="587"/>
      <c r="ET28" s="587"/>
      <c r="EU28" s="587"/>
      <c r="EV28" s="587"/>
      <c r="EW28" s="587"/>
      <c r="EX28" s="587"/>
      <c r="EY28" s="587"/>
      <c r="EZ28" s="587"/>
      <c r="FA28" s="587"/>
      <c r="FB28" s="587"/>
      <c r="FC28" s="587"/>
      <c r="FD28" s="587"/>
      <c r="FE28" s="587"/>
      <c r="FF28" s="587"/>
      <c r="FG28" s="587"/>
      <c r="FH28" s="587"/>
      <c r="FI28" s="587"/>
      <c r="FJ28" s="587"/>
      <c r="FK28" s="587"/>
      <c r="FL28" s="587"/>
      <c r="FM28" s="587"/>
      <c r="FN28" s="587"/>
      <c r="FO28" s="587"/>
      <c r="FP28" s="587"/>
      <c r="FQ28" s="587"/>
      <c r="FR28" s="587"/>
      <c r="FS28" s="587"/>
      <c r="FT28" s="587"/>
      <c r="FU28" s="587"/>
      <c r="FV28" s="587"/>
      <c r="FW28" s="587"/>
      <c r="FX28" s="587"/>
      <c r="FY28" s="587"/>
      <c r="FZ28" s="587"/>
      <c r="GA28" s="587"/>
      <c r="GB28" s="587"/>
      <c r="GC28" s="587"/>
      <c r="GD28" s="587"/>
      <c r="GE28" s="587"/>
      <c r="GF28" s="587"/>
      <c r="GG28" s="587"/>
      <c r="GH28" s="587"/>
      <c r="GI28" s="587"/>
      <c r="GJ28" s="587"/>
      <c r="GK28" s="587"/>
      <c r="GL28" s="587"/>
      <c r="GM28" s="587"/>
      <c r="GN28" s="587"/>
      <c r="GO28" s="587"/>
      <c r="GP28" s="587"/>
      <c r="GQ28" s="587"/>
      <c r="GR28" s="587"/>
      <c r="GS28" s="587"/>
      <c r="GT28" s="587"/>
      <c r="GU28" s="587"/>
      <c r="GV28" s="587"/>
      <c r="GW28" s="587"/>
      <c r="GX28" s="587"/>
      <c r="GY28" s="587"/>
      <c r="GZ28" s="587"/>
      <c r="HA28" s="587"/>
      <c r="HB28" s="587"/>
      <c r="HC28" s="587"/>
      <c r="HD28" s="587"/>
      <c r="HE28" s="587"/>
      <c r="HF28" s="587"/>
      <c r="HG28" s="587"/>
      <c r="HH28" s="587"/>
      <c r="HI28" s="587"/>
      <c r="HJ28" s="587"/>
      <c r="HK28" s="587"/>
      <c r="HL28" s="587"/>
      <c r="HM28" s="587"/>
      <c r="HN28" s="587"/>
      <c r="HO28" s="587"/>
      <c r="HP28" s="587"/>
      <c r="HQ28" s="587"/>
      <c r="HR28" s="587"/>
      <c r="HS28" s="587"/>
      <c r="HT28" s="587"/>
      <c r="HU28" s="587"/>
      <c r="HV28" s="587"/>
      <c r="HW28" s="587"/>
      <c r="HX28" s="587"/>
      <c r="HY28" s="587"/>
      <c r="HZ28" s="587"/>
      <c r="IA28" s="587"/>
      <c r="IB28" s="587"/>
      <c r="IC28" s="587"/>
      <c r="ID28" s="587"/>
      <c r="IE28" s="587"/>
      <c r="IF28" s="587"/>
      <c r="IG28" s="587"/>
      <c r="IH28" s="587"/>
      <c r="II28" s="587"/>
      <c r="IJ28" s="587"/>
      <c r="IK28" s="587"/>
      <c r="IL28" s="587"/>
      <c r="IM28" s="587"/>
      <c r="IN28" s="587"/>
    </row>
    <row r="29" spans="1:248" customFormat="1" ht="20.100000000000001" customHeight="1">
      <c r="A29" s="421" t="s">
        <v>76</v>
      </c>
      <c r="B29" s="619">
        <f>6466+200</f>
        <v>6666</v>
      </c>
      <c r="C29" s="619">
        <v>13967</v>
      </c>
      <c r="D29" s="620">
        <f t="shared" si="4"/>
        <v>209.52595259525953</v>
      </c>
      <c r="E29" s="621">
        <v>8095</v>
      </c>
      <c r="F29" s="622">
        <f t="shared" si="5"/>
        <v>72.538604076590488</v>
      </c>
      <c r="G29" s="626">
        <v>2291</v>
      </c>
      <c r="H29" s="261">
        <v>200</v>
      </c>
      <c r="I29" s="261">
        <v>7262</v>
      </c>
      <c r="J29" s="261">
        <v>558</v>
      </c>
      <c r="K29" s="261"/>
      <c r="L29" s="261">
        <v>1602</v>
      </c>
      <c r="M29" s="261">
        <v>300</v>
      </c>
      <c r="N29" s="261"/>
      <c r="O29" s="261"/>
      <c r="P29" s="261"/>
      <c r="Q29" s="261"/>
      <c r="R29" s="261"/>
      <c r="S29" s="261"/>
      <c r="T29" s="261"/>
      <c r="U29" s="261"/>
      <c r="V29" s="261"/>
      <c r="W29" s="261"/>
      <c r="X29" s="261"/>
      <c r="Y29" s="261"/>
      <c r="Z29" s="261"/>
      <c r="AA29" s="261"/>
      <c r="AB29" s="261"/>
      <c r="AC29" s="261"/>
      <c r="AD29" s="261"/>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c r="BD29" s="261"/>
      <c r="BE29" s="261"/>
      <c r="BF29" s="261"/>
      <c r="BG29" s="261"/>
      <c r="BH29" s="261"/>
      <c r="BI29" s="261"/>
      <c r="BJ29" s="261"/>
      <c r="BK29" s="261"/>
      <c r="BL29" s="261"/>
      <c r="BM29" s="261"/>
      <c r="BN29" s="261"/>
      <c r="BO29" s="261"/>
      <c r="BP29" s="261"/>
      <c r="BQ29" s="261"/>
      <c r="BR29" s="261"/>
      <c r="BS29" s="261"/>
      <c r="BT29" s="261"/>
      <c r="BU29" s="261"/>
      <c r="BV29" s="261"/>
      <c r="BW29" s="261"/>
      <c r="BX29" s="261"/>
      <c r="BY29" s="261"/>
      <c r="BZ29" s="261"/>
      <c r="CA29" s="261"/>
      <c r="CB29" s="261"/>
      <c r="CC29" s="261"/>
      <c r="CD29" s="261"/>
      <c r="CE29" s="261"/>
      <c r="CF29" s="261"/>
      <c r="CG29" s="261"/>
      <c r="CH29" s="261"/>
      <c r="CI29" s="261"/>
      <c r="CJ29" s="261"/>
      <c r="CK29" s="261"/>
      <c r="CL29" s="261"/>
      <c r="CM29" s="261"/>
      <c r="CN29" s="261"/>
      <c r="CO29" s="261"/>
      <c r="CP29" s="261"/>
      <c r="CQ29" s="261"/>
      <c r="CR29" s="261"/>
      <c r="CS29" s="261"/>
      <c r="CT29" s="261"/>
      <c r="CU29" s="261"/>
      <c r="CV29" s="261"/>
      <c r="CW29" s="261"/>
      <c r="CX29" s="261"/>
      <c r="CY29" s="261"/>
      <c r="CZ29" s="261"/>
      <c r="DA29" s="261"/>
      <c r="DB29" s="261"/>
      <c r="DC29" s="261"/>
      <c r="DD29" s="261"/>
      <c r="DE29" s="261"/>
      <c r="DF29" s="261"/>
      <c r="DG29" s="261"/>
      <c r="DH29" s="261"/>
      <c r="DI29" s="261"/>
      <c r="DJ29" s="261"/>
      <c r="DK29" s="261"/>
      <c r="DL29" s="261"/>
      <c r="DM29" s="261"/>
      <c r="DN29" s="261"/>
      <c r="DO29" s="261"/>
      <c r="DP29" s="261"/>
      <c r="DQ29" s="261"/>
      <c r="DR29" s="261"/>
      <c r="DS29" s="261"/>
      <c r="DT29" s="261"/>
      <c r="DU29" s="261"/>
      <c r="DV29" s="261"/>
      <c r="DW29" s="261"/>
      <c r="DX29" s="261"/>
      <c r="DY29" s="261"/>
      <c r="DZ29" s="261"/>
      <c r="EA29" s="261"/>
      <c r="EB29" s="261"/>
      <c r="EC29" s="261"/>
      <c r="ED29" s="261"/>
      <c r="EE29" s="261"/>
      <c r="EF29" s="261"/>
      <c r="EG29" s="261"/>
      <c r="EH29" s="261"/>
      <c r="EI29" s="261"/>
      <c r="EJ29" s="261"/>
      <c r="EK29" s="261"/>
      <c r="EL29" s="261"/>
      <c r="EM29" s="261"/>
      <c r="EN29" s="261"/>
      <c r="EO29" s="261"/>
      <c r="EP29" s="261"/>
      <c r="EQ29" s="261"/>
      <c r="ER29" s="261"/>
      <c r="ES29" s="261"/>
      <c r="ET29" s="261"/>
      <c r="EU29" s="261"/>
      <c r="EV29" s="261"/>
      <c r="EW29" s="261"/>
      <c r="EX29" s="261"/>
      <c r="EY29" s="261"/>
      <c r="EZ29" s="261"/>
      <c r="FA29" s="261"/>
      <c r="FB29" s="261"/>
      <c r="FC29" s="261"/>
      <c r="FD29" s="261"/>
      <c r="FE29" s="261"/>
      <c r="FF29" s="261"/>
      <c r="FG29" s="261"/>
      <c r="FH29" s="261"/>
      <c r="FI29" s="261"/>
      <c r="FJ29" s="261"/>
      <c r="FK29" s="261"/>
      <c r="FL29" s="261"/>
      <c r="FM29" s="261"/>
      <c r="FN29" s="261"/>
      <c r="FO29" s="261"/>
      <c r="FP29" s="261"/>
      <c r="FQ29" s="261"/>
      <c r="FR29" s="261"/>
      <c r="FS29" s="261"/>
      <c r="FT29" s="261"/>
      <c r="FU29" s="261"/>
      <c r="FV29" s="261"/>
      <c r="FW29" s="261"/>
      <c r="FX29" s="261"/>
      <c r="FY29" s="261"/>
      <c r="FZ29" s="261"/>
      <c r="GA29" s="261"/>
      <c r="GB29" s="261"/>
      <c r="GC29" s="261"/>
      <c r="GD29" s="261"/>
      <c r="GE29" s="261"/>
      <c r="GF29" s="261"/>
      <c r="GG29" s="261"/>
      <c r="GH29" s="261"/>
      <c r="GI29" s="261"/>
      <c r="GJ29" s="261"/>
      <c r="GK29" s="261"/>
      <c r="GL29" s="261"/>
      <c r="GM29" s="261"/>
      <c r="GN29" s="261"/>
      <c r="GO29" s="261"/>
      <c r="GP29" s="261"/>
      <c r="GQ29" s="261"/>
      <c r="GR29" s="261"/>
      <c r="GS29" s="261"/>
      <c r="GT29" s="261"/>
      <c r="GU29" s="261"/>
      <c r="GV29" s="261"/>
      <c r="GW29" s="261"/>
      <c r="GX29" s="261"/>
      <c r="GY29" s="261"/>
      <c r="GZ29" s="261"/>
      <c r="HA29" s="261"/>
      <c r="HB29" s="261"/>
      <c r="HC29" s="261"/>
      <c r="HD29" s="261"/>
      <c r="HE29" s="261"/>
      <c r="HF29" s="261"/>
      <c r="HG29" s="261"/>
      <c r="HH29" s="261"/>
      <c r="HI29" s="261"/>
      <c r="HJ29" s="261"/>
      <c r="HK29" s="261"/>
      <c r="HL29" s="261"/>
      <c r="HM29" s="261"/>
      <c r="HN29" s="261"/>
      <c r="HO29" s="261"/>
      <c r="HP29" s="261"/>
      <c r="HQ29" s="261"/>
      <c r="HR29" s="261"/>
      <c r="HS29" s="261"/>
      <c r="HT29" s="261"/>
      <c r="HU29" s="261"/>
      <c r="HV29" s="261"/>
      <c r="HW29" s="261"/>
      <c r="HX29" s="261"/>
      <c r="HY29" s="261"/>
      <c r="HZ29" s="261"/>
      <c r="IA29" s="261"/>
      <c r="IB29" s="261"/>
      <c r="IC29" s="261"/>
      <c r="ID29" s="261"/>
      <c r="IE29" s="261"/>
      <c r="IF29" s="261"/>
      <c r="IG29" s="261"/>
      <c r="IH29" s="261"/>
      <c r="II29" s="261"/>
      <c r="IJ29" s="261"/>
      <c r="IK29" s="261"/>
      <c r="IL29" s="261"/>
      <c r="IM29" s="261"/>
      <c r="IN29" s="261"/>
    </row>
    <row r="30" spans="1:248" customFormat="1" ht="27" customHeight="1">
      <c r="A30" s="388" t="s">
        <v>77</v>
      </c>
      <c r="B30" s="618">
        <f>+B4+B21</f>
        <v>748261</v>
      </c>
      <c r="C30" s="619">
        <f>+C4+C21</f>
        <v>748271</v>
      </c>
      <c r="D30" s="620">
        <f t="shared" si="4"/>
        <v>100.00133643207383</v>
      </c>
      <c r="E30" s="632">
        <f>+E4+E21</f>
        <v>711540</v>
      </c>
      <c r="F30" s="622">
        <f t="shared" si="5"/>
        <v>5.1621834331169012</v>
      </c>
      <c r="G30" s="261"/>
      <c r="H30" s="261"/>
      <c r="I30" s="261"/>
      <c r="J30" s="261"/>
      <c r="K30" s="261"/>
      <c r="L30" s="261"/>
      <c r="M30" s="261"/>
      <c r="N30" s="261"/>
      <c r="O30" s="261"/>
      <c r="P30" s="261"/>
      <c r="Q30" s="261"/>
      <c r="R30" s="261"/>
      <c r="S30" s="261"/>
      <c r="T30" s="261"/>
      <c r="U30" s="261"/>
      <c r="V30" s="261"/>
      <c r="W30" s="261"/>
      <c r="X30" s="261"/>
      <c r="Y30" s="261"/>
      <c r="Z30" s="261"/>
      <c r="AA30" s="261"/>
      <c r="AB30" s="261"/>
      <c r="AC30" s="261"/>
      <c r="AD30" s="261"/>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1"/>
      <c r="BG30" s="261"/>
      <c r="BH30" s="261"/>
      <c r="BI30" s="261"/>
      <c r="BJ30" s="261"/>
      <c r="BK30" s="261"/>
      <c r="BL30" s="261"/>
      <c r="BM30" s="261"/>
      <c r="BN30" s="261"/>
      <c r="BO30" s="261"/>
      <c r="BP30" s="261"/>
      <c r="BQ30" s="261"/>
      <c r="BR30" s="261"/>
      <c r="BS30" s="261"/>
      <c r="BT30" s="261"/>
      <c r="BU30" s="261"/>
      <c r="BV30" s="261"/>
      <c r="BW30" s="261"/>
      <c r="BX30" s="261"/>
      <c r="BY30" s="261"/>
      <c r="BZ30" s="261"/>
      <c r="CA30" s="261"/>
      <c r="CB30" s="261"/>
      <c r="CC30" s="261"/>
      <c r="CD30" s="261"/>
      <c r="CE30" s="261"/>
      <c r="CF30" s="261"/>
      <c r="CG30" s="261"/>
      <c r="CH30" s="261"/>
      <c r="CI30" s="261"/>
      <c r="CJ30" s="261"/>
      <c r="CK30" s="261"/>
      <c r="CL30" s="261"/>
      <c r="CM30" s="261"/>
      <c r="CN30" s="261"/>
      <c r="CO30" s="261"/>
      <c r="CP30" s="261"/>
      <c r="CQ30" s="261"/>
      <c r="CR30" s="261"/>
      <c r="CS30" s="261"/>
      <c r="CT30" s="261"/>
      <c r="CU30" s="261"/>
      <c r="CV30" s="261"/>
      <c r="CW30" s="261"/>
      <c r="CX30" s="261"/>
      <c r="CY30" s="261"/>
      <c r="CZ30" s="261"/>
      <c r="DA30" s="261"/>
      <c r="DB30" s="261"/>
      <c r="DC30" s="261"/>
      <c r="DD30" s="261"/>
      <c r="DE30" s="261"/>
      <c r="DF30" s="261"/>
      <c r="DG30" s="261"/>
      <c r="DH30" s="261"/>
      <c r="DI30" s="261"/>
      <c r="DJ30" s="261"/>
      <c r="DK30" s="261"/>
      <c r="DL30" s="261"/>
      <c r="DM30" s="261"/>
      <c r="DN30" s="261"/>
      <c r="DO30" s="261"/>
      <c r="DP30" s="261"/>
      <c r="DQ30" s="261"/>
      <c r="DR30" s="261"/>
      <c r="DS30" s="261"/>
      <c r="DT30" s="261"/>
      <c r="DU30" s="261"/>
      <c r="DV30" s="261"/>
      <c r="DW30" s="261"/>
      <c r="DX30" s="261"/>
      <c r="DY30" s="261"/>
      <c r="DZ30" s="261"/>
      <c r="EA30" s="261"/>
      <c r="EB30" s="261"/>
      <c r="EC30" s="261"/>
      <c r="ED30" s="261"/>
      <c r="EE30" s="261"/>
      <c r="EF30" s="261"/>
      <c r="EG30" s="261"/>
      <c r="EH30" s="261"/>
      <c r="EI30" s="261"/>
      <c r="EJ30" s="261"/>
      <c r="EK30" s="261"/>
      <c r="EL30" s="261"/>
      <c r="EM30" s="261"/>
      <c r="EN30" s="261"/>
      <c r="EO30" s="261"/>
      <c r="EP30" s="261"/>
      <c r="EQ30" s="261"/>
      <c r="ER30" s="261"/>
      <c r="ES30" s="261"/>
      <c r="ET30" s="261"/>
      <c r="EU30" s="261"/>
      <c r="EV30" s="261"/>
      <c r="EW30" s="261"/>
      <c r="EX30" s="261"/>
      <c r="EY30" s="261"/>
      <c r="EZ30" s="261"/>
      <c r="FA30" s="261"/>
      <c r="FB30" s="261"/>
      <c r="FC30" s="261"/>
      <c r="FD30" s="261"/>
      <c r="FE30" s="261"/>
      <c r="FF30" s="261"/>
      <c r="FG30" s="261"/>
      <c r="FH30" s="261"/>
      <c r="FI30" s="261"/>
      <c r="FJ30" s="261"/>
      <c r="FK30" s="261"/>
      <c r="FL30" s="261"/>
      <c r="FM30" s="261"/>
      <c r="FN30" s="261"/>
      <c r="FO30" s="261"/>
      <c r="FP30" s="261"/>
      <c r="FQ30" s="261"/>
      <c r="FR30" s="261"/>
      <c r="FS30" s="261"/>
      <c r="FT30" s="261"/>
      <c r="FU30" s="261"/>
      <c r="FV30" s="261"/>
      <c r="FW30" s="261"/>
      <c r="FX30" s="261"/>
      <c r="FY30" s="261"/>
      <c r="FZ30" s="261"/>
      <c r="GA30" s="261"/>
      <c r="GB30" s="261"/>
      <c r="GC30" s="261"/>
      <c r="GD30" s="261"/>
      <c r="GE30" s="261"/>
      <c r="GF30" s="261"/>
      <c r="GG30" s="261"/>
      <c r="GH30" s="261"/>
      <c r="GI30" s="261"/>
      <c r="GJ30" s="261"/>
      <c r="GK30" s="261"/>
      <c r="GL30" s="261"/>
      <c r="GM30" s="261"/>
      <c r="GN30" s="261"/>
      <c r="GO30" s="261"/>
      <c r="GP30" s="261"/>
      <c r="GQ30" s="261"/>
      <c r="GR30" s="261"/>
      <c r="GS30" s="261"/>
      <c r="GT30" s="261"/>
      <c r="GU30" s="261"/>
      <c r="GV30" s="261"/>
      <c r="GW30" s="261"/>
      <c r="GX30" s="261"/>
      <c r="GY30" s="261"/>
      <c r="GZ30" s="261"/>
      <c r="HA30" s="261"/>
      <c r="HB30" s="261"/>
      <c r="HC30" s="261"/>
      <c r="HD30" s="261"/>
      <c r="HE30" s="261"/>
      <c r="HF30" s="261"/>
      <c r="HG30" s="261"/>
      <c r="HH30" s="261"/>
      <c r="HI30" s="261"/>
      <c r="HJ30" s="261"/>
      <c r="HK30" s="261"/>
      <c r="HL30" s="261"/>
      <c r="HM30" s="261"/>
      <c r="HN30" s="261"/>
      <c r="HO30" s="261"/>
      <c r="HP30" s="261"/>
      <c r="HQ30" s="261"/>
      <c r="HR30" s="261"/>
      <c r="HS30" s="261"/>
      <c r="HT30" s="261"/>
      <c r="HU30" s="261"/>
      <c r="HV30" s="261"/>
      <c r="HW30" s="261"/>
      <c r="HX30" s="261"/>
      <c r="HY30" s="261"/>
      <c r="HZ30" s="261"/>
      <c r="IA30" s="261"/>
      <c r="IB30" s="261"/>
      <c r="IC30" s="261"/>
      <c r="ID30" s="261"/>
      <c r="IE30" s="261"/>
      <c r="IF30" s="261"/>
      <c r="IG30" s="261"/>
      <c r="IH30" s="261"/>
      <c r="II30" s="261"/>
      <c r="IJ30" s="261"/>
      <c r="IK30" s="261"/>
      <c r="IL30" s="261"/>
      <c r="IM30" s="261"/>
      <c r="IN30" s="261"/>
    </row>
    <row r="31" spans="1:248" customFormat="1" ht="44.1" customHeight="1">
      <c r="A31" s="674" t="s">
        <v>78</v>
      </c>
      <c r="B31" s="675"/>
      <c r="C31" s="675"/>
      <c r="D31" s="676"/>
      <c r="E31" s="677"/>
      <c r="F31" s="676"/>
      <c r="G31" s="261"/>
      <c r="H31" s="261"/>
      <c r="I31" s="261"/>
      <c r="J31" s="261"/>
      <c r="K31" s="261"/>
      <c r="L31" s="261"/>
      <c r="M31" s="261"/>
      <c r="N31" s="261"/>
      <c r="O31" s="261"/>
      <c r="P31" s="261"/>
      <c r="Q31" s="261"/>
      <c r="R31" s="261"/>
      <c r="S31" s="261"/>
      <c r="T31" s="261"/>
      <c r="U31" s="261"/>
      <c r="V31" s="261"/>
      <c r="W31" s="261"/>
      <c r="X31" s="261"/>
      <c r="Y31" s="261"/>
      <c r="Z31" s="261"/>
      <c r="AA31" s="261"/>
      <c r="AB31" s="261"/>
      <c r="AC31" s="261"/>
      <c r="AD31" s="261"/>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S31" s="261"/>
      <c r="BT31" s="261"/>
      <c r="BU31" s="261"/>
      <c r="BV31" s="261"/>
      <c r="BW31" s="261"/>
      <c r="BX31" s="261"/>
      <c r="BY31" s="261"/>
      <c r="BZ31" s="261"/>
      <c r="CA31" s="261"/>
      <c r="CB31" s="261"/>
      <c r="CC31" s="261"/>
      <c r="CD31" s="261"/>
      <c r="CE31" s="261"/>
      <c r="CF31" s="261"/>
      <c r="CG31" s="261"/>
      <c r="CH31" s="261"/>
      <c r="CI31" s="261"/>
      <c r="CJ31" s="261"/>
      <c r="CK31" s="261"/>
      <c r="CL31" s="261"/>
      <c r="CM31" s="261"/>
      <c r="CN31" s="261"/>
      <c r="CO31" s="261"/>
      <c r="CP31" s="261"/>
      <c r="CQ31" s="261"/>
      <c r="CR31" s="261"/>
      <c r="CS31" s="261"/>
      <c r="CT31" s="261"/>
      <c r="CU31" s="261"/>
      <c r="CV31" s="261"/>
      <c r="CW31" s="261"/>
      <c r="CX31" s="261"/>
      <c r="CY31" s="261"/>
      <c r="CZ31" s="261"/>
      <c r="DA31" s="261"/>
      <c r="DB31" s="261"/>
      <c r="DC31" s="261"/>
      <c r="DD31" s="261"/>
      <c r="DE31" s="261"/>
      <c r="DF31" s="261"/>
      <c r="DG31" s="261"/>
      <c r="DH31" s="261"/>
      <c r="DI31" s="261"/>
      <c r="DJ31" s="261"/>
      <c r="DK31" s="261"/>
      <c r="DL31" s="261"/>
      <c r="DM31" s="261"/>
      <c r="DN31" s="261"/>
      <c r="DO31" s="261"/>
      <c r="DP31" s="261"/>
      <c r="DQ31" s="261"/>
      <c r="DR31" s="261"/>
      <c r="DS31" s="261"/>
      <c r="DT31" s="261"/>
      <c r="DU31" s="261"/>
      <c r="DV31" s="261"/>
      <c r="DW31" s="261"/>
      <c r="DX31" s="261"/>
      <c r="DY31" s="261"/>
      <c r="DZ31" s="261"/>
      <c r="EA31" s="261"/>
      <c r="EB31" s="261"/>
      <c r="EC31" s="261"/>
      <c r="ED31" s="261"/>
      <c r="EE31" s="261"/>
      <c r="EF31" s="261"/>
      <c r="EG31" s="261"/>
      <c r="EH31" s="261"/>
      <c r="EI31" s="261"/>
      <c r="EJ31" s="261"/>
      <c r="EK31" s="261"/>
      <c r="EL31" s="261"/>
      <c r="EM31" s="261"/>
      <c r="EN31" s="261"/>
      <c r="EO31" s="261"/>
      <c r="EP31" s="261"/>
      <c r="EQ31" s="261"/>
      <c r="ER31" s="261"/>
      <c r="ES31" s="261"/>
      <c r="ET31" s="261"/>
      <c r="EU31" s="261"/>
      <c r="EV31" s="261"/>
      <c r="EW31" s="261"/>
      <c r="EX31" s="261"/>
      <c r="EY31" s="261"/>
      <c r="EZ31" s="261"/>
      <c r="FA31" s="261"/>
      <c r="FB31" s="261"/>
      <c r="FC31" s="261"/>
      <c r="FD31" s="261"/>
      <c r="FE31" s="261"/>
      <c r="FF31" s="261"/>
      <c r="FG31" s="261"/>
      <c r="FH31" s="261"/>
      <c r="FI31" s="261"/>
      <c r="FJ31" s="261"/>
      <c r="FK31" s="261"/>
      <c r="FL31" s="261"/>
      <c r="FM31" s="261"/>
      <c r="FN31" s="261"/>
      <c r="FO31" s="261"/>
      <c r="FP31" s="261"/>
      <c r="FQ31" s="261"/>
      <c r="FR31" s="261"/>
      <c r="FS31" s="261"/>
      <c r="FT31" s="261"/>
      <c r="FU31" s="261"/>
      <c r="FV31" s="261"/>
      <c r="FW31" s="261"/>
      <c r="FX31" s="261"/>
      <c r="FY31" s="261"/>
      <c r="FZ31" s="261"/>
      <c r="GA31" s="261"/>
      <c r="GB31" s="261"/>
      <c r="GC31" s="261"/>
      <c r="GD31" s="261"/>
      <c r="GE31" s="261"/>
      <c r="GF31" s="261"/>
      <c r="GG31" s="261"/>
      <c r="GH31" s="261"/>
      <c r="GI31" s="261"/>
      <c r="GJ31" s="261"/>
      <c r="GK31" s="261"/>
      <c r="GL31" s="261"/>
      <c r="GM31" s="261"/>
      <c r="GN31" s="261"/>
      <c r="GO31" s="261"/>
      <c r="GP31" s="261"/>
      <c r="GQ31" s="261"/>
      <c r="GR31" s="261"/>
      <c r="GS31" s="261"/>
      <c r="GT31" s="261"/>
      <c r="GU31" s="261"/>
      <c r="GV31" s="261"/>
      <c r="GW31" s="261"/>
      <c r="GX31" s="261"/>
      <c r="GY31" s="261"/>
      <c r="GZ31" s="261"/>
      <c r="HA31" s="261"/>
      <c r="HB31" s="261"/>
      <c r="HC31" s="261"/>
      <c r="HD31" s="261"/>
      <c r="HE31" s="261"/>
      <c r="HF31" s="261"/>
      <c r="HG31" s="261"/>
      <c r="HH31" s="261"/>
      <c r="HI31" s="261"/>
      <c r="HJ31" s="261"/>
      <c r="HK31" s="261"/>
      <c r="HL31" s="261"/>
      <c r="HM31" s="261"/>
      <c r="HN31" s="261"/>
      <c r="HO31" s="261"/>
      <c r="HP31" s="261"/>
      <c r="HQ31" s="261"/>
      <c r="HR31" s="261"/>
      <c r="HS31" s="261"/>
      <c r="HT31" s="261"/>
      <c r="HU31" s="261"/>
      <c r="HV31" s="261"/>
      <c r="HW31" s="261"/>
      <c r="HX31" s="261"/>
      <c r="HY31" s="261"/>
      <c r="HZ31" s="261"/>
      <c r="IA31" s="261"/>
      <c r="IB31" s="261"/>
      <c r="IC31" s="261"/>
      <c r="ID31" s="261"/>
      <c r="IE31" s="261"/>
      <c r="IF31" s="261"/>
      <c r="IG31" s="261"/>
      <c r="IH31" s="261"/>
      <c r="II31" s="261"/>
      <c r="IJ31" s="261"/>
      <c r="IK31" s="261"/>
      <c r="IL31" s="261"/>
      <c r="IM31" s="261"/>
      <c r="IN31" s="261"/>
    </row>
    <row r="32" spans="1:248" customFormat="1" ht="23.1" customHeight="1">
      <c r="A32" s="674"/>
      <c r="B32" s="675"/>
      <c r="C32" s="675"/>
      <c r="D32" s="676"/>
      <c r="E32" s="677"/>
      <c r="F32" s="676"/>
      <c r="G32" s="261"/>
      <c r="H32" s="261"/>
      <c r="I32" s="261"/>
      <c r="J32" s="261"/>
      <c r="K32" s="261"/>
      <c r="L32" s="261"/>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1"/>
      <c r="BZ32" s="261"/>
      <c r="CA32" s="261"/>
      <c r="CB32" s="261"/>
      <c r="CC32" s="261"/>
      <c r="CD32" s="261"/>
      <c r="CE32" s="261"/>
      <c r="CF32" s="261"/>
      <c r="CG32" s="261"/>
      <c r="CH32" s="261"/>
      <c r="CI32" s="261"/>
      <c r="CJ32" s="261"/>
      <c r="CK32" s="261"/>
      <c r="CL32" s="261"/>
      <c r="CM32" s="261"/>
      <c r="CN32" s="261"/>
      <c r="CO32" s="261"/>
      <c r="CP32" s="261"/>
      <c r="CQ32" s="261"/>
      <c r="CR32" s="261"/>
      <c r="CS32" s="261"/>
      <c r="CT32" s="261"/>
      <c r="CU32" s="261"/>
      <c r="CV32" s="261"/>
      <c r="CW32" s="261"/>
      <c r="CX32" s="261"/>
      <c r="CY32" s="261"/>
      <c r="CZ32" s="261"/>
      <c r="DA32" s="261"/>
      <c r="DB32" s="261"/>
      <c r="DC32" s="261"/>
      <c r="DD32" s="261"/>
      <c r="DE32" s="261"/>
      <c r="DF32" s="261"/>
      <c r="DG32" s="261"/>
      <c r="DH32" s="261"/>
      <c r="DI32" s="261"/>
      <c r="DJ32" s="261"/>
      <c r="DK32" s="261"/>
      <c r="DL32" s="261"/>
      <c r="DM32" s="261"/>
      <c r="DN32" s="261"/>
      <c r="DO32" s="261"/>
      <c r="DP32" s="261"/>
      <c r="DQ32" s="261"/>
      <c r="DR32" s="261"/>
      <c r="DS32" s="261"/>
      <c r="DT32" s="261"/>
      <c r="DU32" s="261"/>
      <c r="DV32" s="261"/>
      <c r="DW32" s="261"/>
      <c r="DX32" s="261"/>
      <c r="DY32" s="261"/>
      <c r="DZ32" s="261"/>
      <c r="EA32" s="261"/>
      <c r="EB32" s="261"/>
      <c r="EC32" s="261"/>
      <c r="ED32" s="261"/>
      <c r="EE32" s="261"/>
      <c r="EF32" s="261"/>
      <c r="EG32" s="261"/>
      <c r="EH32" s="261"/>
      <c r="EI32" s="261"/>
      <c r="EJ32" s="261"/>
      <c r="EK32" s="261"/>
      <c r="EL32" s="261"/>
      <c r="EM32" s="261"/>
      <c r="EN32" s="261"/>
      <c r="EO32" s="261"/>
      <c r="EP32" s="261"/>
      <c r="EQ32" s="261"/>
      <c r="ER32" s="261"/>
      <c r="ES32" s="261"/>
      <c r="ET32" s="261"/>
      <c r="EU32" s="261"/>
      <c r="EV32" s="261"/>
      <c r="EW32" s="261"/>
      <c r="EX32" s="261"/>
      <c r="EY32" s="261"/>
      <c r="EZ32" s="261"/>
      <c r="FA32" s="261"/>
      <c r="FB32" s="261"/>
      <c r="FC32" s="261"/>
      <c r="FD32" s="261"/>
      <c r="FE32" s="261"/>
      <c r="FF32" s="261"/>
      <c r="FG32" s="261"/>
      <c r="FH32" s="261"/>
      <c r="FI32" s="261"/>
      <c r="FJ32" s="261"/>
      <c r="FK32" s="261"/>
      <c r="FL32" s="261"/>
      <c r="FM32" s="261"/>
      <c r="FN32" s="261"/>
      <c r="FO32" s="261"/>
      <c r="FP32" s="261"/>
      <c r="FQ32" s="261"/>
      <c r="FR32" s="261"/>
      <c r="FS32" s="261"/>
      <c r="FT32" s="261"/>
      <c r="FU32" s="261"/>
      <c r="FV32" s="261"/>
      <c r="FW32" s="261"/>
      <c r="FX32" s="261"/>
      <c r="FY32" s="261"/>
      <c r="FZ32" s="261"/>
      <c r="GA32" s="261"/>
      <c r="GB32" s="261"/>
      <c r="GC32" s="261"/>
      <c r="GD32" s="261"/>
      <c r="GE32" s="261"/>
      <c r="GF32" s="261"/>
      <c r="GG32" s="261"/>
      <c r="GH32" s="261"/>
      <c r="GI32" s="261"/>
      <c r="GJ32" s="261"/>
      <c r="GK32" s="261"/>
      <c r="GL32" s="261"/>
      <c r="GM32" s="261"/>
      <c r="GN32" s="261"/>
      <c r="GO32" s="261"/>
      <c r="GP32" s="261"/>
      <c r="GQ32" s="261"/>
      <c r="GR32" s="261"/>
      <c r="GS32" s="261"/>
      <c r="GT32" s="261"/>
      <c r="GU32" s="261"/>
      <c r="GV32" s="261"/>
      <c r="GW32" s="261"/>
      <c r="GX32" s="261"/>
      <c r="GY32" s="261"/>
      <c r="GZ32" s="261"/>
      <c r="HA32" s="261"/>
      <c r="HB32" s="261"/>
      <c r="HC32" s="261"/>
      <c r="HD32" s="261"/>
      <c r="HE32" s="261"/>
      <c r="HF32" s="261"/>
      <c r="HG32" s="261"/>
      <c r="HH32" s="261"/>
      <c r="HI32" s="261"/>
      <c r="HJ32" s="261"/>
      <c r="HK32" s="261"/>
      <c r="HL32" s="261"/>
      <c r="HM32" s="261"/>
      <c r="HN32" s="261"/>
      <c r="HO32" s="261"/>
      <c r="HP32" s="261"/>
      <c r="HQ32" s="261"/>
      <c r="HR32" s="261"/>
      <c r="HS32" s="261"/>
      <c r="HT32" s="261"/>
      <c r="HU32" s="261"/>
      <c r="HV32" s="261"/>
      <c r="HW32" s="261"/>
      <c r="HX32" s="261"/>
      <c r="HY32" s="261"/>
      <c r="HZ32" s="261"/>
      <c r="IA32" s="261"/>
      <c r="IB32" s="261"/>
      <c r="IC32" s="261"/>
      <c r="ID32" s="261"/>
      <c r="IE32" s="261"/>
      <c r="IF32" s="261"/>
      <c r="IG32" s="261"/>
      <c r="IH32" s="261"/>
      <c r="II32" s="261"/>
      <c r="IJ32" s="261"/>
      <c r="IK32" s="261"/>
      <c r="IL32" s="261"/>
      <c r="IM32" s="261"/>
      <c r="IN32" s="261"/>
    </row>
    <row r="33" spans="1:248" customFormat="1">
      <c r="A33" s="261"/>
      <c r="B33" s="601"/>
      <c r="C33" s="601"/>
      <c r="D33" s="602"/>
      <c r="E33" s="603"/>
      <c r="F33" s="602"/>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1"/>
      <c r="BZ33" s="261"/>
      <c r="CA33" s="261"/>
      <c r="CB33" s="261"/>
      <c r="CC33" s="261"/>
      <c r="CD33" s="261"/>
      <c r="CE33" s="261"/>
      <c r="CF33" s="261"/>
      <c r="CG33" s="261"/>
      <c r="CH33" s="261"/>
      <c r="CI33" s="261"/>
      <c r="CJ33" s="261"/>
      <c r="CK33" s="261"/>
      <c r="CL33" s="261"/>
      <c r="CM33" s="261"/>
      <c r="CN33" s="261"/>
      <c r="CO33" s="261"/>
      <c r="CP33" s="261"/>
      <c r="CQ33" s="261"/>
      <c r="CR33" s="261"/>
      <c r="CS33" s="261"/>
      <c r="CT33" s="261"/>
      <c r="CU33" s="261"/>
      <c r="CV33" s="261"/>
      <c r="CW33" s="261"/>
      <c r="CX33" s="261"/>
      <c r="CY33" s="261"/>
      <c r="CZ33" s="261"/>
      <c r="DA33" s="261"/>
      <c r="DB33" s="261"/>
      <c r="DC33" s="261"/>
      <c r="DD33" s="261"/>
      <c r="DE33" s="261"/>
      <c r="DF33" s="261"/>
      <c r="DG33" s="261"/>
      <c r="DH33" s="261"/>
      <c r="DI33" s="261"/>
      <c r="DJ33" s="261"/>
      <c r="DK33" s="261"/>
      <c r="DL33" s="261"/>
      <c r="DM33" s="261"/>
      <c r="DN33" s="261"/>
      <c r="DO33" s="261"/>
      <c r="DP33" s="261"/>
      <c r="DQ33" s="261"/>
      <c r="DR33" s="261"/>
      <c r="DS33" s="261"/>
      <c r="DT33" s="261"/>
      <c r="DU33" s="261"/>
      <c r="DV33" s="261"/>
      <c r="DW33" s="261"/>
      <c r="DX33" s="261"/>
      <c r="DY33" s="261"/>
      <c r="DZ33" s="261"/>
      <c r="EA33" s="261"/>
      <c r="EB33" s="261"/>
      <c r="EC33" s="261"/>
      <c r="ED33" s="261"/>
      <c r="EE33" s="261"/>
      <c r="EF33" s="261"/>
      <c r="EG33" s="261"/>
      <c r="EH33" s="261"/>
      <c r="EI33" s="261"/>
      <c r="EJ33" s="261"/>
      <c r="EK33" s="261"/>
      <c r="EL33" s="261"/>
      <c r="EM33" s="261"/>
      <c r="EN33" s="261"/>
      <c r="EO33" s="261"/>
      <c r="EP33" s="261"/>
      <c r="EQ33" s="261"/>
      <c r="ER33" s="261"/>
      <c r="ES33" s="261"/>
      <c r="ET33" s="261"/>
      <c r="EU33" s="261"/>
      <c r="EV33" s="261"/>
      <c r="EW33" s="261"/>
      <c r="EX33" s="261"/>
      <c r="EY33" s="261"/>
      <c r="EZ33" s="261"/>
      <c r="FA33" s="261"/>
      <c r="FB33" s="261"/>
      <c r="FC33" s="261"/>
      <c r="FD33" s="261"/>
      <c r="FE33" s="261"/>
      <c r="FF33" s="261"/>
      <c r="FG33" s="261"/>
      <c r="FH33" s="261"/>
      <c r="FI33" s="261"/>
      <c r="FJ33" s="261"/>
      <c r="FK33" s="261"/>
      <c r="FL33" s="261"/>
      <c r="FM33" s="261"/>
      <c r="FN33" s="261"/>
      <c r="FO33" s="261"/>
      <c r="FP33" s="261"/>
      <c r="FQ33" s="261"/>
      <c r="FR33" s="261"/>
      <c r="FS33" s="261"/>
      <c r="FT33" s="261"/>
      <c r="FU33" s="261"/>
      <c r="FV33" s="261"/>
      <c r="FW33" s="261"/>
      <c r="FX33" s="261"/>
      <c r="FY33" s="261"/>
      <c r="FZ33" s="261"/>
      <c r="GA33" s="261"/>
      <c r="GB33" s="261"/>
      <c r="GC33" s="261"/>
      <c r="GD33" s="261"/>
      <c r="GE33" s="261"/>
      <c r="GF33" s="261"/>
      <c r="GG33" s="261"/>
      <c r="GH33" s="261"/>
      <c r="GI33" s="261"/>
      <c r="GJ33" s="261"/>
      <c r="GK33" s="261"/>
      <c r="GL33" s="261"/>
      <c r="GM33" s="261"/>
      <c r="GN33" s="261"/>
      <c r="GO33" s="261"/>
      <c r="GP33" s="261"/>
      <c r="GQ33" s="261"/>
      <c r="GR33" s="261"/>
      <c r="GS33" s="261"/>
      <c r="GT33" s="261"/>
      <c r="GU33" s="261"/>
      <c r="GV33" s="261"/>
      <c r="GW33" s="261"/>
      <c r="GX33" s="261"/>
      <c r="GY33" s="261"/>
      <c r="GZ33" s="261"/>
      <c r="HA33" s="261"/>
      <c r="HB33" s="261"/>
      <c r="HC33" s="261"/>
      <c r="HD33" s="261"/>
      <c r="HE33" s="261"/>
      <c r="HF33" s="261"/>
      <c r="HG33" s="261"/>
      <c r="HH33" s="261"/>
      <c r="HI33" s="261"/>
      <c r="HJ33" s="261"/>
      <c r="HK33" s="261"/>
      <c r="HL33" s="261"/>
      <c r="HM33" s="261"/>
      <c r="HN33" s="261"/>
      <c r="HO33" s="261"/>
      <c r="HP33" s="261"/>
      <c r="HQ33" s="261"/>
      <c r="HR33" s="261"/>
      <c r="HS33" s="261"/>
      <c r="HT33" s="261"/>
      <c r="HU33" s="261"/>
      <c r="HV33" s="261"/>
      <c r="HW33" s="261"/>
      <c r="HX33" s="261"/>
      <c r="HY33" s="261"/>
      <c r="HZ33" s="261"/>
      <c r="IA33" s="261"/>
      <c r="IB33" s="261"/>
      <c r="IC33" s="261"/>
      <c r="ID33" s="261"/>
      <c r="IE33" s="261"/>
      <c r="IF33" s="261"/>
      <c r="IG33" s="261"/>
      <c r="IH33" s="261"/>
      <c r="II33" s="261"/>
      <c r="IJ33" s="261"/>
      <c r="IK33" s="261"/>
      <c r="IL33" s="261"/>
      <c r="IM33" s="261"/>
      <c r="IN33" s="261"/>
    </row>
    <row r="37" spans="1:248">
      <c r="G37" s="261">
        <v>52988</v>
      </c>
    </row>
    <row r="38" spans="1:248">
      <c r="G38" s="261">
        <v>45805</v>
      </c>
    </row>
    <row r="39" spans="1:248">
      <c r="G39" s="261">
        <v>51734</v>
      </c>
    </row>
    <row r="40" spans="1:248">
      <c r="G40" s="261">
        <v>963</v>
      </c>
    </row>
    <row r="41" spans="1:248">
      <c r="G41" s="261">
        <v>50939</v>
      </c>
    </row>
    <row r="42" spans="1:248">
      <c r="G42" s="261">
        <v>205</v>
      </c>
    </row>
    <row r="43" spans="1:248">
      <c r="G43" s="261">
        <v>10586</v>
      </c>
    </row>
    <row r="44" spans="1:248">
      <c r="G44" s="261">
        <v>10225</v>
      </c>
    </row>
  </sheetData>
  <mergeCells count="2">
    <mergeCell ref="A31:F31"/>
    <mergeCell ref="A32:F32"/>
  </mergeCells>
  <phoneticPr fontId="114" type="noConversion"/>
  <printOptions horizontalCentered="1"/>
  <pageMargins left="0.78680555555555598" right="0.78680555555555598" top="1.0625" bottom="0.90416666666666701" header="0.196527777777778" footer="0.70763888888888904"/>
  <pageSetup paperSize="9" orientation="portrait" horizontalDpi="180" verticalDpi="180"/>
  <headerFooter alignWithMargins="0">
    <oddFooter>&amp;C第 &amp;P 页</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G11"/>
  <sheetViews>
    <sheetView workbookViewId="0">
      <selection activeCell="C24" sqref="C24"/>
    </sheetView>
  </sheetViews>
  <sheetFormatPr defaultColWidth="8" defaultRowHeight="12"/>
  <cols>
    <col min="1" max="1" width="29" style="53" customWidth="1"/>
    <col min="2" max="2" width="12.125" style="53" customWidth="1"/>
    <col min="3" max="4" width="13.375" style="53" customWidth="1"/>
    <col min="5" max="5" width="11.375" style="53" customWidth="1"/>
    <col min="6" max="6" width="13.375" style="53" customWidth="1"/>
    <col min="7" max="7" width="12.25" style="53" customWidth="1"/>
    <col min="8" max="16384" width="8" style="53"/>
  </cols>
  <sheetData>
    <row r="1" spans="1:7" ht="4.5" customHeight="1">
      <c r="A1" s="87"/>
      <c r="B1" s="140"/>
      <c r="C1" s="140"/>
      <c r="D1" s="140"/>
      <c r="E1" s="140"/>
      <c r="F1" s="140"/>
      <c r="G1" s="140"/>
    </row>
    <row r="2" spans="1:7" ht="46.5" customHeight="1">
      <c r="A2" s="766" t="s">
        <v>1741</v>
      </c>
      <c r="B2" s="724"/>
      <c r="C2" s="724"/>
      <c r="D2" s="724"/>
      <c r="E2" s="724"/>
      <c r="F2" s="724"/>
      <c r="G2" s="724"/>
    </row>
    <row r="3" spans="1:7" ht="14.25" customHeight="1">
      <c r="A3" s="141"/>
      <c r="B3" s="141"/>
      <c r="C3" s="141"/>
      <c r="D3" s="141"/>
      <c r="E3" s="141"/>
      <c r="F3" s="141"/>
      <c r="G3" s="141"/>
    </row>
    <row r="4" spans="1:7" ht="12" customHeight="1">
      <c r="A4" s="58"/>
      <c r="B4" s="142"/>
      <c r="C4" s="142"/>
      <c r="D4" s="142"/>
      <c r="E4" s="142"/>
      <c r="F4" s="142"/>
      <c r="G4" s="60" t="s">
        <v>34</v>
      </c>
    </row>
    <row r="5" spans="1:7" ht="36.75" customHeight="1">
      <c r="A5" s="61" t="s">
        <v>209</v>
      </c>
      <c r="B5" s="143" t="s">
        <v>115</v>
      </c>
      <c r="C5" s="144" t="s">
        <v>210</v>
      </c>
      <c r="D5" s="144" t="s">
        <v>211</v>
      </c>
      <c r="E5" s="143" t="s">
        <v>212</v>
      </c>
      <c r="F5" s="143" t="s">
        <v>213</v>
      </c>
      <c r="G5" s="143" t="s">
        <v>214</v>
      </c>
    </row>
    <row r="6" spans="1:7" ht="18.75" customHeight="1">
      <c r="A6" s="655" t="s">
        <v>1743</v>
      </c>
      <c r="B6" s="146">
        <v>274560</v>
      </c>
      <c r="C6" s="149">
        <v>172089</v>
      </c>
      <c r="D6" s="149">
        <v>45920</v>
      </c>
      <c r="E6" s="149">
        <v>2216</v>
      </c>
      <c r="F6" s="149">
        <v>48758</v>
      </c>
      <c r="G6" s="149">
        <v>5577</v>
      </c>
    </row>
    <row r="7" spans="1:7" ht="18.75" customHeight="1">
      <c r="A7" s="150" t="s">
        <v>225</v>
      </c>
      <c r="B7" s="146">
        <v>273042</v>
      </c>
      <c r="C7" s="149">
        <v>172089</v>
      </c>
      <c r="D7" s="149">
        <v>45720</v>
      </c>
      <c r="E7" s="151">
        <v>1998</v>
      </c>
      <c r="F7" s="149">
        <v>48358</v>
      </c>
      <c r="G7" s="149">
        <v>4877</v>
      </c>
    </row>
    <row r="8" spans="1:7" ht="18.75" customHeight="1">
      <c r="A8" s="150" t="s">
        <v>226</v>
      </c>
      <c r="B8" s="146">
        <v>900</v>
      </c>
      <c r="C8" s="149"/>
      <c r="D8" s="149">
        <v>200</v>
      </c>
      <c r="E8" s="151"/>
      <c r="F8" s="149"/>
      <c r="G8" s="149">
        <v>700</v>
      </c>
    </row>
    <row r="9" spans="1:7" ht="18.75" customHeight="1">
      <c r="A9" s="62" t="s">
        <v>227</v>
      </c>
      <c r="B9" s="146">
        <v>400</v>
      </c>
      <c r="C9" s="149"/>
      <c r="D9" s="149"/>
      <c r="E9" s="151"/>
      <c r="F9" s="149">
        <v>400</v>
      </c>
      <c r="G9" s="149"/>
    </row>
    <row r="10" spans="1:7" ht="18.75" customHeight="1">
      <c r="A10" s="152" t="s">
        <v>228</v>
      </c>
      <c r="B10" s="146">
        <v>0</v>
      </c>
      <c r="C10" s="149"/>
      <c r="D10" s="149"/>
      <c r="E10" s="151"/>
      <c r="F10" s="149"/>
      <c r="G10" s="149"/>
    </row>
    <row r="11" spans="1:7" ht="18.75" customHeight="1">
      <c r="A11" s="152" t="s">
        <v>229</v>
      </c>
      <c r="B11" s="146">
        <v>218</v>
      </c>
      <c r="C11" s="149"/>
      <c r="D11" s="149"/>
      <c r="E11" s="151">
        <v>218</v>
      </c>
      <c r="F11" s="149"/>
      <c r="G11" s="149"/>
    </row>
  </sheetData>
  <mergeCells count="1">
    <mergeCell ref="A2:G2"/>
  </mergeCells>
  <phoneticPr fontId="11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I16"/>
  <sheetViews>
    <sheetView showZeros="0" workbookViewId="0">
      <selection activeCell="H25" sqref="H25"/>
    </sheetView>
  </sheetViews>
  <sheetFormatPr defaultColWidth="8" defaultRowHeight="14.25" customHeight="1"/>
  <cols>
    <col min="1" max="1" width="25.5" style="53" customWidth="1"/>
    <col min="2" max="2" width="19.875" style="53" customWidth="1"/>
    <col min="3" max="3" width="19.75" style="53" customWidth="1"/>
    <col min="4" max="4" width="24" style="53" customWidth="1"/>
    <col min="5" max="6" width="18.625" style="53" customWidth="1"/>
    <col min="7" max="16384" width="8" style="53"/>
  </cols>
  <sheetData>
    <row r="1" spans="1:9" ht="4.5" customHeight="1">
      <c r="A1" s="54"/>
      <c r="B1" s="87"/>
      <c r="C1" s="87"/>
      <c r="D1" s="87"/>
      <c r="E1" s="87"/>
      <c r="F1" s="87"/>
    </row>
    <row r="2" spans="1:9" ht="33" customHeight="1">
      <c r="A2" s="724" t="s">
        <v>28</v>
      </c>
      <c r="B2" s="724"/>
      <c r="C2" s="724"/>
      <c r="D2" s="724"/>
      <c r="E2" s="724"/>
      <c r="F2" s="724"/>
    </row>
    <row r="3" spans="1:9" ht="15.75" customHeight="1">
      <c r="A3" s="127"/>
      <c r="B3" s="127"/>
      <c r="C3" s="127"/>
      <c r="D3" s="127"/>
      <c r="E3" s="127"/>
      <c r="F3" s="57"/>
    </row>
    <row r="4" spans="1:9" ht="15" customHeight="1">
      <c r="A4" s="58"/>
      <c r="B4" s="58"/>
      <c r="C4" s="58"/>
      <c r="D4" s="58"/>
      <c r="E4" s="59"/>
      <c r="F4" s="128" t="s">
        <v>34</v>
      </c>
    </row>
    <row r="5" spans="1:9" ht="26.25" customHeight="1">
      <c r="A5" s="129" t="s">
        <v>1563</v>
      </c>
      <c r="B5" s="129" t="s">
        <v>1564</v>
      </c>
      <c r="C5" s="129" t="s">
        <v>324</v>
      </c>
      <c r="D5" s="129" t="s">
        <v>1565</v>
      </c>
      <c r="E5" s="129" t="s">
        <v>1564</v>
      </c>
      <c r="F5" s="129" t="s">
        <v>324</v>
      </c>
    </row>
    <row r="6" spans="1:9" ht="26.25" customHeight="1">
      <c r="A6" s="62" t="s">
        <v>1566</v>
      </c>
      <c r="B6" s="130">
        <v>78000</v>
      </c>
      <c r="C6" s="130">
        <v>58000</v>
      </c>
      <c r="D6" s="131" t="s">
        <v>1567</v>
      </c>
      <c r="E6" s="130">
        <v>156688</v>
      </c>
      <c r="F6" s="130">
        <v>165306</v>
      </c>
    </row>
    <row r="7" spans="1:9" ht="26.25" customHeight="1">
      <c r="A7" s="62" t="s">
        <v>1568</v>
      </c>
      <c r="B7" s="130">
        <v>450</v>
      </c>
      <c r="C7" s="130">
        <v>280</v>
      </c>
      <c r="D7" s="131" t="s">
        <v>1569</v>
      </c>
      <c r="E7" s="130"/>
      <c r="F7" s="130"/>
      <c r="I7" s="139"/>
    </row>
    <row r="8" spans="1:9" ht="26.25" customHeight="1">
      <c r="A8" s="62" t="s">
        <v>1570</v>
      </c>
      <c r="B8" s="130">
        <v>44190</v>
      </c>
      <c r="C8" s="130">
        <v>2490</v>
      </c>
      <c r="D8" s="131" t="s">
        <v>1571</v>
      </c>
      <c r="E8" s="130">
        <v>6430</v>
      </c>
      <c r="F8" s="130">
        <v>6783</v>
      </c>
    </row>
    <row r="9" spans="1:9" ht="26.25" customHeight="1">
      <c r="A9" s="62" t="s">
        <v>1572</v>
      </c>
      <c r="B9" s="130"/>
      <c r="C9" s="130"/>
      <c r="D9" s="131" t="s">
        <v>1573</v>
      </c>
      <c r="E9" s="130"/>
      <c r="F9" s="130"/>
    </row>
    <row r="10" spans="1:9" ht="26.25" customHeight="1">
      <c r="A10" s="62" t="s">
        <v>1574</v>
      </c>
      <c r="B10" s="130">
        <f>72888-46000</f>
        <v>26888</v>
      </c>
      <c r="C10" s="130">
        <f>177240-58000</f>
        <v>119240</v>
      </c>
      <c r="D10" s="131" t="s">
        <v>1575</v>
      </c>
      <c r="E10" s="130"/>
      <c r="F10" s="130"/>
    </row>
    <row r="11" spans="1:9" ht="26.25" customHeight="1">
      <c r="A11" s="62" t="s">
        <v>1576</v>
      </c>
      <c r="B11" s="130"/>
      <c r="C11" s="130"/>
      <c r="D11" s="131" t="s">
        <v>1577</v>
      </c>
      <c r="E11" s="130"/>
      <c r="F11" s="130"/>
    </row>
    <row r="12" spans="1:9" ht="26.25" customHeight="1">
      <c r="A12" s="62" t="s">
        <v>1578</v>
      </c>
      <c r="B12" s="130">
        <v>1045</v>
      </c>
      <c r="C12" s="130">
        <v>800</v>
      </c>
      <c r="D12" s="131" t="s">
        <v>1461</v>
      </c>
      <c r="E12" s="130">
        <v>0</v>
      </c>
      <c r="F12" s="130"/>
    </row>
    <row r="13" spans="1:9" ht="26.25" customHeight="1">
      <c r="A13" s="62" t="s">
        <v>1579</v>
      </c>
      <c r="B13" s="132">
        <f t="shared" ref="B13:C13" si="0">SUM(B6:B12)</f>
        <v>150573</v>
      </c>
      <c r="C13" s="132">
        <f t="shared" si="0"/>
        <v>180810</v>
      </c>
      <c r="D13" s="133" t="s">
        <v>1580</v>
      </c>
      <c r="E13" s="134">
        <f>SUM(E6:E12)</f>
        <v>163118</v>
      </c>
      <c r="F13" s="134">
        <f>SUM(F6:F12)</f>
        <v>172089</v>
      </c>
    </row>
    <row r="14" spans="1:9" ht="26.25" customHeight="1">
      <c r="A14" s="64" t="s">
        <v>1581</v>
      </c>
      <c r="B14" s="132"/>
      <c r="C14" s="132"/>
      <c r="D14" s="133" t="s">
        <v>1582</v>
      </c>
      <c r="E14" s="135">
        <f>B13-E13</f>
        <v>-12545</v>
      </c>
      <c r="F14" s="134">
        <f>C13-F13</f>
        <v>8721</v>
      </c>
    </row>
    <row r="15" spans="1:9" ht="26.25" customHeight="1">
      <c r="A15" s="62" t="s">
        <v>1583</v>
      </c>
      <c r="B15" s="136">
        <v>21493</v>
      </c>
      <c r="C15" s="137">
        <v>8948</v>
      </c>
      <c r="D15" s="133" t="s">
        <v>1584</v>
      </c>
      <c r="E15" s="134">
        <f>E14+B15</f>
        <v>8948</v>
      </c>
      <c r="F15" s="134">
        <f>F14+C15</f>
        <v>17669</v>
      </c>
    </row>
    <row r="16" spans="1:9" ht="26.25" customHeight="1">
      <c r="A16" s="64" t="s">
        <v>1585</v>
      </c>
      <c r="B16" s="132">
        <v>153773</v>
      </c>
      <c r="C16" s="138">
        <f t="shared" ref="C16" si="1">C13+C15</f>
        <v>189758</v>
      </c>
      <c r="D16" s="132" t="s">
        <v>1585</v>
      </c>
      <c r="E16" s="134">
        <f>E13+E15</f>
        <v>172066</v>
      </c>
      <c r="F16" s="134">
        <f>F13+F15</f>
        <v>189758</v>
      </c>
    </row>
  </sheetData>
  <mergeCells count="1">
    <mergeCell ref="A2:F2"/>
  </mergeCells>
  <phoneticPr fontId="114" type="noConversion"/>
  <pageMargins left="0.74791666666666701" right="0.74791666666666701" top="0.98402777777777795" bottom="0.98402777777777795" header="0.51180555555555596" footer="0.51180555555555596"/>
  <pageSetup paperSize="9" orientation="landscape" errors="blank"/>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F19"/>
  <sheetViews>
    <sheetView workbookViewId="0">
      <selection activeCell="H25" sqref="H25"/>
    </sheetView>
  </sheetViews>
  <sheetFormatPr defaultColWidth="8" defaultRowHeight="14.25" customHeight="1"/>
  <cols>
    <col min="1" max="1" width="26.125" style="53" customWidth="1"/>
    <col min="2" max="6" width="19.875" style="53" customWidth="1"/>
    <col min="7" max="16384" width="8" style="53"/>
  </cols>
  <sheetData>
    <row r="1" spans="1:6" ht="6" customHeight="1">
      <c r="A1" s="54"/>
      <c r="B1" s="87"/>
      <c r="C1" s="87"/>
      <c r="D1" s="87"/>
      <c r="E1" s="87"/>
      <c r="F1" s="87"/>
    </row>
    <row r="2" spans="1:6" ht="44.25" customHeight="1">
      <c r="A2" s="767" t="s">
        <v>29</v>
      </c>
      <c r="B2" s="767"/>
      <c r="C2" s="767"/>
      <c r="D2" s="767"/>
      <c r="E2" s="767"/>
      <c r="F2" s="767"/>
    </row>
    <row r="3" spans="1:6" ht="15" customHeight="1">
      <c r="A3" s="106"/>
      <c r="B3" s="106"/>
      <c r="C3" s="106"/>
      <c r="D3" s="106"/>
      <c r="E3" s="106"/>
      <c r="F3" s="107"/>
    </row>
    <row r="4" spans="1:6" ht="12.75" customHeight="1">
      <c r="A4" s="108"/>
      <c r="B4" s="108"/>
      <c r="C4" s="108"/>
      <c r="D4" s="108"/>
      <c r="E4" s="109"/>
      <c r="F4" s="110" t="s">
        <v>34</v>
      </c>
    </row>
    <row r="5" spans="1:6" ht="26.25" customHeight="1">
      <c r="A5" s="111" t="s">
        <v>1563</v>
      </c>
      <c r="B5" s="111" t="s">
        <v>1564</v>
      </c>
      <c r="C5" s="111" t="s">
        <v>324</v>
      </c>
      <c r="D5" s="111" t="s">
        <v>1565</v>
      </c>
      <c r="E5" s="111" t="s">
        <v>1564</v>
      </c>
      <c r="F5" s="111" t="s">
        <v>324</v>
      </c>
    </row>
    <row r="6" spans="1:6" ht="24" customHeight="1">
      <c r="A6" s="112" t="s">
        <v>1566</v>
      </c>
      <c r="B6" s="113">
        <v>20647</v>
      </c>
      <c r="C6" s="113">
        <v>20019</v>
      </c>
      <c r="D6" s="114" t="s">
        <v>1567</v>
      </c>
      <c r="E6" s="113">
        <v>46157</v>
      </c>
      <c r="F6" s="113">
        <v>45720</v>
      </c>
    </row>
    <row r="7" spans="1:6" ht="24" customHeight="1">
      <c r="A7" s="112" t="s">
        <v>1568</v>
      </c>
      <c r="B7" s="113">
        <v>120</v>
      </c>
      <c r="C7" s="113">
        <v>100</v>
      </c>
      <c r="D7" s="114" t="s">
        <v>1586</v>
      </c>
      <c r="E7" s="113">
        <v>900</v>
      </c>
      <c r="F7" s="113">
        <v>200</v>
      </c>
    </row>
    <row r="8" spans="1:6" ht="24" customHeight="1">
      <c r="A8" s="112" t="s">
        <v>1570</v>
      </c>
      <c r="B8" s="115">
        <f>16307+1513</f>
        <v>17820</v>
      </c>
      <c r="C8" s="113">
        <v>20804</v>
      </c>
      <c r="D8" s="116" t="s">
        <v>1581</v>
      </c>
      <c r="E8" s="117"/>
      <c r="F8" s="117"/>
    </row>
    <row r="9" spans="1:6" ht="24" customHeight="1">
      <c r="A9" s="112" t="s">
        <v>1572</v>
      </c>
      <c r="B9" s="113">
        <v>770</v>
      </c>
      <c r="C9" s="113">
        <v>200</v>
      </c>
      <c r="D9" s="116" t="s">
        <v>1581</v>
      </c>
      <c r="E9" s="117"/>
      <c r="F9" s="117"/>
    </row>
    <row r="10" spans="1:6" ht="24" customHeight="1">
      <c r="A10" s="112" t="s">
        <v>1574</v>
      </c>
      <c r="B10" s="113"/>
      <c r="C10" s="113"/>
      <c r="D10" s="114" t="s">
        <v>1587</v>
      </c>
      <c r="E10" s="117"/>
      <c r="F10" s="117"/>
    </row>
    <row r="11" spans="1:6" ht="24" customHeight="1">
      <c r="A11" s="112" t="s">
        <v>1576</v>
      </c>
      <c r="B11" s="117"/>
      <c r="C11" s="117"/>
      <c r="D11" s="114" t="s">
        <v>1588</v>
      </c>
      <c r="E11" s="117"/>
      <c r="F11" s="117"/>
    </row>
    <row r="12" spans="1:6" ht="24" customHeight="1">
      <c r="A12" s="112" t="s">
        <v>1578</v>
      </c>
      <c r="B12" s="117"/>
      <c r="C12" s="117"/>
      <c r="D12" s="114" t="s">
        <v>1589</v>
      </c>
      <c r="E12" s="117"/>
      <c r="F12" s="117"/>
    </row>
    <row r="13" spans="1:6" ht="24" customHeight="1">
      <c r="A13" s="112" t="s">
        <v>1579</v>
      </c>
      <c r="B13" s="117">
        <f t="shared" ref="B13:C13" si="0">SUM(B6:B12)</f>
        <v>39357</v>
      </c>
      <c r="C13" s="117">
        <f t="shared" si="0"/>
        <v>41123</v>
      </c>
      <c r="D13" s="114" t="s">
        <v>1590</v>
      </c>
      <c r="E13" s="117">
        <f>SUM(E6:E12)</f>
        <v>47057</v>
      </c>
      <c r="F13" s="117">
        <f>SUM(F6:F12)</f>
        <v>45920</v>
      </c>
    </row>
    <row r="14" spans="1:6" ht="24" customHeight="1">
      <c r="A14" s="118" t="s">
        <v>1581</v>
      </c>
      <c r="B14" s="117"/>
      <c r="C14" s="117"/>
      <c r="D14" s="114" t="s">
        <v>1591</v>
      </c>
      <c r="E14" s="117">
        <f>B13-E13</f>
        <v>-7700</v>
      </c>
      <c r="F14" s="117">
        <f>C13-F13</f>
        <v>-4797</v>
      </c>
    </row>
    <row r="15" spans="1:6" ht="24" customHeight="1">
      <c r="A15" s="119" t="s">
        <v>1583</v>
      </c>
      <c r="B15" s="120">
        <v>14188</v>
      </c>
      <c r="C15" s="121">
        <v>6488</v>
      </c>
      <c r="D15" s="122" t="s">
        <v>1592</v>
      </c>
      <c r="E15" s="123">
        <f>B15+E14</f>
        <v>6488</v>
      </c>
      <c r="F15" s="123">
        <f>C15+F14</f>
        <v>1691</v>
      </c>
    </row>
    <row r="16" spans="1:6" ht="26.25" customHeight="1">
      <c r="A16" s="124" t="s">
        <v>1585</v>
      </c>
      <c r="B16" s="117">
        <f t="shared" ref="B16:C16" si="1">B13+B15</f>
        <v>53545</v>
      </c>
      <c r="C16" s="117">
        <f t="shared" si="1"/>
        <v>47611</v>
      </c>
      <c r="D16" s="125" t="s">
        <v>1585</v>
      </c>
      <c r="E16" s="126">
        <f>E13+E15</f>
        <v>53545</v>
      </c>
      <c r="F16" s="126">
        <f>F13+F15</f>
        <v>47611</v>
      </c>
    </row>
    <row r="17" spans="1:6" ht="30" customHeight="1">
      <c r="A17" s="768"/>
      <c r="B17" s="768"/>
      <c r="C17" s="768"/>
      <c r="D17" s="768"/>
      <c r="E17" s="768"/>
      <c r="F17" s="768"/>
    </row>
    <row r="18" spans="1:6" ht="27.75" customHeight="1">
      <c r="A18" s="769"/>
      <c r="B18" s="769"/>
      <c r="C18" s="769"/>
      <c r="D18" s="769"/>
      <c r="E18" s="769"/>
      <c r="F18" s="769"/>
    </row>
    <row r="19" spans="1:6" ht="18" customHeight="1">
      <c r="A19" s="770"/>
      <c r="B19" s="770"/>
      <c r="C19" s="770"/>
      <c r="D19" s="770"/>
      <c r="E19" s="770"/>
      <c r="F19" s="770"/>
    </row>
  </sheetData>
  <mergeCells count="4">
    <mergeCell ref="A2:F2"/>
    <mergeCell ref="A17:F17"/>
    <mergeCell ref="A18:F18"/>
    <mergeCell ref="A19:F19"/>
  </mergeCells>
  <phoneticPr fontId="114" type="noConversion"/>
  <pageMargins left="0.75" right="0.75" top="0.66944444444444495" bottom="1" header="0.5" footer="0.5"/>
  <pageSetup paperSize="9" orientation="landscape"/>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F19"/>
  <sheetViews>
    <sheetView topLeftCell="A2" workbookViewId="0">
      <selection activeCell="H25" sqref="H25"/>
    </sheetView>
  </sheetViews>
  <sheetFormatPr defaultColWidth="8" defaultRowHeight="14.25" customHeight="1"/>
  <cols>
    <col min="1" max="1" width="28.5" style="53" customWidth="1"/>
    <col min="2" max="3" width="19.5" style="53" customWidth="1"/>
    <col min="4" max="4" width="20.625" style="53" customWidth="1"/>
    <col min="5" max="6" width="19.5" style="53" customWidth="1"/>
    <col min="7" max="16384" width="8" style="53"/>
  </cols>
  <sheetData>
    <row r="1" spans="1:6" ht="5.25" customHeight="1">
      <c r="A1" s="54"/>
      <c r="B1" s="87"/>
      <c r="C1" s="87"/>
      <c r="D1" s="87"/>
      <c r="E1" s="87"/>
      <c r="F1" s="87"/>
    </row>
    <row r="2" spans="1:6" ht="39.75" customHeight="1">
      <c r="A2" s="771" t="s">
        <v>30</v>
      </c>
      <c r="B2" s="771"/>
      <c r="C2" s="771"/>
      <c r="D2" s="771"/>
      <c r="E2" s="771"/>
      <c r="F2" s="771"/>
    </row>
    <row r="3" spans="1:6" ht="15" customHeight="1">
      <c r="A3" s="88"/>
      <c r="B3" s="88"/>
      <c r="C3" s="88"/>
      <c r="D3" s="88"/>
      <c r="E3" s="88"/>
      <c r="F3" s="89"/>
    </row>
    <row r="4" spans="1:6" ht="15" customHeight="1">
      <c r="A4" s="90"/>
      <c r="B4" s="90"/>
      <c r="C4" s="90"/>
      <c r="D4" s="90"/>
      <c r="E4" s="91"/>
      <c r="F4" s="92" t="s">
        <v>34</v>
      </c>
    </row>
    <row r="5" spans="1:6" ht="19.5" customHeight="1">
      <c r="A5" s="93" t="s">
        <v>209</v>
      </c>
      <c r="B5" s="93" t="s">
        <v>1564</v>
      </c>
      <c r="C5" s="93" t="s">
        <v>324</v>
      </c>
      <c r="D5" s="93" t="s">
        <v>1593</v>
      </c>
      <c r="E5" s="93" t="s">
        <v>1564</v>
      </c>
      <c r="F5" s="93" t="s">
        <v>324</v>
      </c>
    </row>
    <row r="6" spans="1:6" ht="23.25" customHeight="1">
      <c r="A6" s="94" t="s">
        <v>1594</v>
      </c>
      <c r="B6" s="95">
        <v>1776</v>
      </c>
      <c r="C6" s="95">
        <v>1845</v>
      </c>
      <c r="D6" s="96" t="s">
        <v>1595</v>
      </c>
      <c r="E6" s="95">
        <v>1283</v>
      </c>
      <c r="F6" s="95">
        <v>1243</v>
      </c>
    </row>
    <row r="7" spans="1:6" ht="23.25" customHeight="1">
      <c r="A7" s="94" t="s">
        <v>1568</v>
      </c>
      <c r="B7" s="95">
        <v>130</v>
      </c>
      <c r="C7" s="95">
        <v>124</v>
      </c>
      <c r="D7" s="96" t="s">
        <v>1569</v>
      </c>
      <c r="E7" s="95">
        <v>300</v>
      </c>
      <c r="F7" s="95">
        <v>325</v>
      </c>
    </row>
    <row r="8" spans="1:6" ht="23.25" customHeight="1">
      <c r="A8" s="94" t="s">
        <v>1570</v>
      </c>
      <c r="B8" s="95"/>
      <c r="C8" s="95"/>
      <c r="D8" s="96" t="s">
        <v>1571</v>
      </c>
      <c r="E8" s="95"/>
      <c r="F8" s="95"/>
    </row>
    <row r="9" spans="1:6" ht="23.25" customHeight="1">
      <c r="A9" s="97" t="s">
        <v>1581</v>
      </c>
      <c r="B9" s="98"/>
      <c r="C9" s="98"/>
      <c r="D9" s="96" t="s">
        <v>1596</v>
      </c>
      <c r="E9" s="95">
        <v>10</v>
      </c>
      <c r="F9" s="95">
        <v>10</v>
      </c>
    </row>
    <row r="10" spans="1:6" ht="23.25" customHeight="1">
      <c r="A10" s="99" t="s">
        <v>1581</v>
      </c>
      <c r="B10" s="100"/>
      <c r="C10" s="100"/>
      <c r="D10" s="96" t="s">
        <v>1597</v>
      </c>
      <c r="E10" s="95">
        <v>286</v>
      </c>
      <c r="F10" s="95">
        <v>414</v>
      </c>
    </row>
    <row r="11" spans="1:6" ht="23.25" customHeight="1">
      <c r="A11" s="101" t="s">
        <v>1581</v>
      </c>
      <c r="B11" s="95"/>
      <c r="C11" s="95"/>
      <c r="D11" s="96" t="s">
        <v>1598</v>
      </c>
      <c r="E11" s="95">
        <v>11</v>
      </c>
      <c r="F11" s="95">
        <v>6</v>
      </c>
    </row>
    <row r="12" spans="1:6" ht="23.25" customHeight="1">
      <c r="A12" s="94" t="s">
        <v>1572</v>
      </c>
      <c r="B12" s="95"/>
      <c r="C12" s="95"/>
      <c r="D12" s="96" t="s">
        <v>1599</v>
      </c>
      <c r="E12" s="95"/>
      <c r="F12" s="95"/>
    </row>
    <row r="13" spans="1:6" ht="23.25" customHeight="1">
      <c r="A13" s="94" t="s">
        <v>1574</v>
      </c>
      <c r="B13" s="95"/>
      <c r="C13" s="95"/>
      <c r="D13" s="102" t="s">
        <v>1600</v>
      </c>
      <c r="E13" s="95"/>
      <c r="F13" s="95"/>
    </row>
    <row r="14" spans="1:6" ht="23.25" customHeight="1">
      <c r="A14" s="94" t="s">
        <v>1576</v>
      </c>
      <c r="B14" s="95">
        <v>210</v>
      </c>
      <c r="C14" s="95">
        <v>129</v>
      </c>
      <c r="D14" s="102" t="s">
        <v>1601</v>
      </c>
      <c r="E14" s="103">
        <v>375</v>
      </c>
      <c r="F14" s="103">
        <v>218</v>
      </c>
    </row>
    <row r="15" spans="1:6" ht="23.25" customHeight="1">
      <c r="A15" s="94" t="s">
        <v>1578</v>
      </c>
      <c r="B15" s="95"/>
      <c r="C15" s="95"/>
      <c r="D15" s="96" t="s">
        <v>1602</v>
      </c>
      <c r="E15" s="95">
        <v>1286</v>
      </c>
      <c r="F15" s="95"/>
    </row>
    <row r="16" spans="1:6" ht="23.25" customHeight="1">
      <c r="A16" s="94" t="s">
        <v>1579</v>
      </c>
      <c r="B16" s="95">
        <f t="shared" ref="B16:C16" si="0">SUM(B6:B15)</f>
        <v>2116</v>
      </c>
      <c r="C16" s="95">
        <f t="shared" si="0"/>
        <v>2098</v>
      </c>
      <c r="D16" s="102" t="s">
        <v>1603</v>
      </c>
      <c r="E16" s="103">
        <f>SUM(E6:E15)</f>
        <v>3551</v>
      </c>
      <c r="F16" s="103">
        <f>SUM(F6:F15)</f>
        <v>2216</v>
      </c>
    </row>
    <row r="17" spans="1:6" ht="23.25" customHeight="1">
      <c r="A17" s="101" t="s">
        <v>1581</v>
      </c>
      <c r="B17" s="95"/>
      <c r="C17" s="95"/>
      <c r="D17" s="102" t="s">
        <v>1604</v>
      </c>
      <c r="E17" s="104">
        <f>B16-E16</f>
        <v>-1435</v>
      </c>
      <c r="F17" s="104">
        <f>C16-F16</f>
        <v>-118</v>
      </c>
    </row>
    <row r="18" spans="1:6" ht="23.25" customHeight="1">
      <c r="A18" s="94" t="s">
        <v>1583</v>
      </c>
      <c r="B18" s="95">
        <v>6432</v>
      </c>
      <c r="C18" s="95">
        <v>4997</v>
      </c>
      <c r="D18" s="102" t="s">
        <v>1605</v>
      </c>
      <c r="E18" s="103">
        <f>E17+B18</f>
        <v>4997</v>
      </c>
      <c r="F18" s="103">
        <f>F17+C18</f>
        <v>4879</v>
      </c>
    </row>
    <row r="19" spans="1:6" ht="20.25" customHeight="1">
      <c r="A19" s="101" t="s">
        <v>1585</v>
      </c>
      <c r="B19" s="95">
        <f t="shared" ref="B19:C19" si="1">B16+B18</f>
        <v>8548</v>
      </c>
      <c r="C19" s="95">
        <f t="shared" si="1"/>
        <v>7095</v>
      </c>
      <c r="D19" s="105" t="s">
        <v>1585</v>
      </c>
      <c r="E19" s="95">
        <f>E16+E18</f>
        <v>8548</v>
      </c>
      <c r="F19" s="95">
        <f>F16+F18</f>
        <v>7095</v>
      </c>
    </row>
  </sheetData>
  <mergeCells count="1">
    <mergeCell ref="A2:F2"/>
  </mergeCells>
  <phoneticPr fontId="114" type="noConversion"/>
  <pageMargins left="0.74791666666666701" right="0.74791666666666701" top="0.98402777777777795" bottom="0.98402777777777795" header="0.51180555555555596" footer="0.51180555555555596"/>
  <pageSetup paperSize="9" orientation="landscape" errors="blank"/>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O23"/>
  <sheetViews>
    <sheetView showZeros="0" workbookViewId="0">
      <selection activeCell="H25" sqref="H25"/>
    </sheetView>
  </sheetViews>
  <sheetFormatPr defaultColWidth="8" defaultRowHeight="14.25" customHeight="1"/>
  <cols>
    <col min="1" max="1" width="17.375" style="53" customWidth="1"/>
    <col min="2" max="7" width="7.625" style="53" customWidth="1"/>
    <col min="8" max="8" width="16" style="53" customWidth="1"/>
    <col min="9" max="14" width="7.625" style="53" customWidth="1"/>
    <col min="15" max="16384" width="8" style="53"/>
  </cols>
  <sheetData>
    <row r="1" spans="1:15" ht="20.25" customHeight="1">
      <c r="A1" s="777" t="s">
        <v>1606</v>
      </c>
      <c r="B1" s="777"/>
      <c r="C1" s="777"/>
      <c r="D1" s="777"/>
      <c r="E1" s="777"/>
      <c r="F1" s="777"/>
      <c r="G1" s="777"/>
      <c r="H1" s="777"/>
      <c r="I1" s="777"/>
      <c r="J1" s="777"/>
      <c r="K1" s="777"/>
      <c r="L1" s="777"/>
      <c r="M1" s="777"/>
      <c r="N1" s="777"/>
    </row>
    <row r="2" spans="1:15" ht="13.5" customHeight="1">
      <c r="A2" s="68"/>
      <c r="B2" s="68"/>
      <c r="C2" s="68"/>
      <c r="D2" s="68"/>
      <c r="E2" s="68"/>
      <c r="F2" s="68"/>
      <c r="G2" s="68"/>
      <c r="H2" s="68"/>
      <c r="I2" s="68"/>
      <c r="J2" s="68"/>
      <c r="K2" s="68"/>
      <c r="L2" s="68"/>
      <c r="M2" s="68"/>
      <c r="N2" s="83"/>
    </row>
    <row r="3" spans="1:15" ht="14.25" customHeight="1">
      <c r="A3" s="69"/>
      <c r="B3" s="69"/>
      <c r="C3" s="69"/>
      <c r="D3" s="69"/>
      <c r="E3" s="70"/>
      <c r="F3" s="70"/>
      <c r="G3" s="70"/>
      <c r="H3" s="70"/>
      <c r="I3" s="70"/>
      <c r="J3" s="70"/>
      <c r="K3" s="84"/>
      <c r="L3" s="85"/>
      <c r="M3" s="86"/>
      <c r="N3" s="86" t="s">
        <v>34</v>
      </c>
    </row>
    <row r="4" spans="1:15" ht="27.75" customHeight="1">
      <c r="A4" s="773" t="s">
        <v>1607</v>
      </c>
      <c r="B4" s="778" t="s">
        <v>1564</v>
      </c>
      <c r="C4" s="779"/>
      <c r="D4" s="779"/>
      <c r="E4" s="780" t="s">
        <v>324</v>
      </c>
      <c r="F4" s="780"/>
      <c r="G4" s="780"/>
      <c r="H4" s="775" t="s">
        <v>1398</v>
      </c>
      <c r="I4" s="780" t="s">
        <v>1564</v>
      </c>
      <c r="J4" s="780"/>
      <c r="K4" s="780"/>
      <c r="L4" s="781" t="s">
        <v>324</v>
      </c>
      <c r="M4" s="779"/>
      <c r="N4" s="782"/>
    </row>
    <row r="5" spans="1:15" ht="54.75" customHeight="1">
      <c r="A5" s="774"/>
      <c r="B5" s="71" t="s">
        <v>1550</v>
      </c>
      <c r="C5" s="72" t="s">
        <v>1608</v>
      </c>
      <c r="D5" s="72" t="s">
        <v>1609</v>
      </c>
      <c r="E5" s="73" t="s">
        <v>1550</v>
      </c>
      <c r="F5" s="72" t="s">
        <v>1608</v>
      </c>
      <c r="G5" s="72" t="s">
        <v>1609</v>
      </c>
      <c r="H5" s="776"/>
      <c r="I5" s="71" t="s">
        <v>1550</v>
      </c>
      <c r="J5" s="72" t="s">
        <v>1608</v>
      </c>
      <c r="K5" s="72" t="s">
        <v>1609</v>
      </c>
      <c r="L5" s="73" t="s">
        <v>1550</v>
      </c>
      <c r="M5" s="72" t="s">
        <v>1608</v>
      </c>
      <c r="N5" s="72" t="s">
        <v>1609</v>
      </c>
    </row>
    <row r="6" spans="1:15" ht="26.25" customHeight="1">
      <c r="A6" s="74" t="s">
        <v>1610</v>
      </c>
      <c r="B6" s="75">
        <f t="shared" ref="B6" si="0">SUM(C6:D6)</f>
        <v>42344</v>
      </c>
      <c r="C6" s="76">
        <v>25341</v>
      </c>
      <c r="D6" s="76">
        <v>17003</v>
      </c>
      <c r="E6" s="75">
        <f t="shared" ref="E6" si="1">SUM(F6:G6)</f>
        <v>43614</v>
      </c>
      <c r="F6" s="76">
        <v>26149</v>
      </c>
      <c r="G6" s="75">
        <v>17465</v>
      </c>
      <c r="H6" s="77" t="s">
        <v>1611</v>
      </c>
      <c r="I6" s="75">
        <f t="shared" ref="I6:I10" si="2">SUM(J6:K6)</f>
        <v>43369</v>
      </c>
      <c r="J6" s="76">
        <v>25642</v>
      </c>
      <c r="K6" s="76">
        <v>17727</v>
      </c>
      <c r="L6" s="75">
        <f t="shared" ref="L6:L10" si="3">SUM(M6:N6)</f>
        <v>48358</v>
      </c>
      <c r="M6" s="76">
        <v>28758</v>
      </c>
      <c r="N6" s="75">
        <v>19600</v>
      </c>
      <c r="O6" s="82"/>
    </row>
    <row r="7" spans="1:15" ht="26.25" customHeight="1">
      <c r="A7" s="78" t="s">
        <v>1568</v>
      </c>
      <c r="B7" s="75">
        <f t="shared" ref="B7:B12" si="4">SUM(C7:D7)</f>
        <v>1755</v>
      </c>
      <c r="C7" s="76">
        <v>1684</v>
      </c>
      <c r="D7" s="76">
        <v>71</v>
      </c>
      <c r="E7" s="75">
        <f t="shared" ref="E7:E12" si="5">SUM(F7:G7)</f>
        <v>1762</v>
      </c>
      <c r="F7" s="76">
        <v>1690</v>
      </c>
      <c r="G7" s="75">
        <v>72</v>
      </c>
      <c r="H7" s="77" t="s">
        <v>1612</v>
      </c>
      <c r="I7" s="75">
        <f t="shared" si="2"/>
        <v>0</v>
      </c>
      <c r="J7" s="76"/>
      <c r="K7" s="76"/>
      <c r="L7" s="75">
        <f t="shared" si="3"/>
        <v>0</v>
      </c>
      <c r="M7" s="76"/>
      <c r="N7" s="75"/>
      <c r="O7" s="82"/>
    </row>
    <row r="8" spans="1:15" ht="26.25" customHeight="1">
      <c r="A8" s="78" t="s">
        <v>1570</v>
      </c>
      <c r="B8" s="75">
        <f t="shared" si="4"/>
        <v>0</v>
      </c>
      <c r="C8" s="75"/>
      <c r="D8" s="75"/>
      <c r="E8" s="75">
        <f t="shared" si="5"/>
        <v>0</v>
      </c>
      <c r="F8" s="75"/>
      <c r="G8" s="75"/>
      <c r="H8" s="77" t="s">
        <v>1613</v>
      </c>
      <c r="I8" s="75">
        <f t="shared" si="2"/>
        <v>303</v>
      </c>
      <c r="J8" s="75"/>
      <c r="K8" s="75">
        <v>303</v>
      </c>
      <c r="L8" s="75">
        <f t="shared" si="3"/>
        <v>400</v>
      </c>
      <c r="M8" s="75"/>
      <c r="N8" s="75">
        <v>400</v>
      </c>
      <c r="O8" s="82"/>
    </row>
    <row r="9" spans="1:15" ht="26.25" customHeight="1">
      <c r="A9" s="78" t="s">
        <v>1614</v>
      </c>
      <c r="B9" s="75">
        <f t="shared" si="4"/>
        <v>5700</v>
      </c>
      <c r="C9" s="75"/>
      <c r="D9" s="75">
        <v>5700</v>
      </c>
      <c r="E9" s="75">
        <f t="shared" si="5"/>
        <v>5700</v>
      </c>
      <c r="F9" s="75"/>
      <c r="G9" s="75">
        <v>5700</v>
      </c>
      <c r="H9" s="77" t="s">
        <v>1615</v>
      </c>
      <c r="I9" s="75">
        <f t="shared" si="2"/>
        <v>0</v>
      </c>
      <c r="J9" s="75"/>
      <c r="K9" s="75"/>
      <c r="L9" s="75">
        <f t="shared" si="3"/>
        <v>0</v>
      </c>
      <c r="M9" s="75"/>
      <c r="N9" s="75"/>
      <c r="O9" s="82"/>
    </row>
    <row r="10" spans="1:15" ht="26.25" customHeight="1">
      <c r="A10" s="78" t="s">
        <v>1616</v>
      </c>
      <c r="B10" s="75">
        <f t="shared" si="4"/>
        <v>0</v>
      </c>
      <c r="C10" s="75"/>
      <c r="D10" s="75"/>
      <c r="E10" s="75">
        <f t="shared" si="5"/>
        <v>0</v>
      </c>
      <c r="F10" s="75"/>
      <c r="G10" s="75"/>
      <c r="H10" s="77" t="s">
        <v>1617</v>
      </c>
      <c r="I10" s="75">
        <f t="shared" si="2"/>
        <v>0</v>
      </c>
      <c r="J10" s="75"/>
      <c r="K10" s="75"/>
      <c r="L10" s="75">
        <f t="shared" si="3"/>
        <v>0</v>
      </c>
      <c r="M10" s="75"/>
      <c r="N10" s="75"/>
      <c r="O10" s="82"/>
    </row>
    <row r="11" spans="1:15" ht="26.25" customHeight="1">
      <c r="A11" s="78" t="s">
        <v>1618</v>
      </c>
      <c r="B11" s="75">
        <f t="shared" si="4"/>
        <v>0</v>
      </c>
      <c r="C11" s="75"/>
      <c r="D11" s="75"/>
      <c r="E11" s="75">
        <f t="shared" si="5"/>
        <v>0</v>
      </c>
      <c r="F11" s="75"/>
      <c r="G11" s="75"/>
      <c r="H11" s="77"/>
      <c r="I11" s="80"/>
      <c r="J11" s="75"/>
      <c r="K11" s="75"/>
      <c r="L11" s="80"/>
      <c r="M11" s="75"/>
      <c r="N11" s="75"/>
      <c r="O11" s="82"/>
    </row>
    <row r="12" spans="1:15" ht="26.25" customHeight="1">
      <c r="A12" s="78" t="s">
        <v>1619</v>
      </c>
      <c r="B12" s="75">
        <f t="shared" si="4"/>
        <v>0</v>
      </c>
      <c r="C12" s="75"/>
      <c r="D12" s="75"/>
      <c r="E12" s="75">
        <f t="shared" si="5"/>
        <v>0</v>
      </c>
      <c r="F12" s="75"/>
      <c r="G12" s="75"/>
      <c r="H12" s="77"/>
      <c r="I12" s="80"/>
      <c r="J12" s="75"/>
      <c r="K12" s="75"/>
      <c r="L12" s="80"/>
      <c r="M12" s="75"/>
      <c r="N12" s="75"/>
      <c r="O12" s="82"/>
    </row>
    <row r="13" spans="1:15" ht="26.25" customHeight="1">
      <c r="A13" s="78" t="s">
        <v>1579</v>
      </c>
      <c r="B13" s="75">
        <f t="shared" ref="B13:G13" si="6">SUM(B6:B12)</f>
        <v>49799</v>
      </c>
      <c r="C13" s="75">
        <f t="shared" si="6"/>
        <v>27025</v>
      </c>
      <c r="D13" s="75">
        <f t="shared" si="6"/>
        <v>22774</v>
      </c>
      <c r="E13" s="75">
        <f t="shared" si="6"/>
        <v>51076</v>
      </c>
      <c r="F13" s="75">
        <f t="shared" si="6"/>
        <v>27839</v>
      </c>
      <c r="G13" s="75">
        <f t="shared" si="6"/>
        <v>23237</v>
      </c>
      <c r="H13" s="77" t="s">
        <v>1590</v>
      </c>
      <c r="I13" s="75">
        <f t="shared" ref="I13:N13" si="7">SUM(I6:I12)</f>
        <v>43672</v>
      </c>
      <c r="J13" s="75">
        <f t="shared" si="7"/>
        <v>25642</v>
      </c>
      <c r="K13" s="75">
        <f t="shared" si="7"/>
        <v>18030</v>
      </c>
      <c r="L13" s="75">
        <f t="shared" si="7"/>
        <v>48758</v>
      </c>
      <c r="M13" s="75">
        <f t="shared" si="7"/>
        <v>28758</v>
      </c>
      <c r="N13" s="75">
        <f t="shared" si="7"/>
        <v>20000</v>
      </c>
      <c r="O13" s="82"/>
    </row>
    <row r="14" spans="1:15" ht="26.25" customHeight="1">
      <c r="A14" s="78"/>
      <c r="B14" s="75"/>
      <c r="C14" s="75"/>
      <c r="D14" s="75"/>
      <c r="E14" s="75"/>
      <c r="F14" s="75"/>
      <c r="G14" s="75"/>
      <c r="H14" s="77" t="s">
        <v>1591</v>
      </c>
      <c r="I14" s="75">
        <f t="shared" ref="I14:N14" si="8">B13-I13</f>
        <v>6127</v>
      </c>
      <c r="J14" s="75">
        <f t="shared" si="8"/>
        <v>1383</v>
      </c>
      <c r="K14" s="75">
        <f t="shared" si="8"/>
        <v>4744</v>
      </c>
      <c r="L14" s="75">
        <f t="shared" si="8"/>
        <v>2318</v>
      </c>
      <c r="M14" s="75">
        <f t="shared" si="8"/>
        <v>-919</v>
      </c>
      <c r="N14" s="75">
        <f t="shared" si="8"/>
        <v>3237</v>
      </c>
      <c r="O14" s="82"/>
    </row>
    <row r="15" spans="1:15" ht="26.25" customHeight="1">
      <c r="A15" s="78" t="s">
        <v>1583</v>
      </c>
      <c r="B15" s="75">
        <v>90423</v>
      </c>
      <c r="C15" s="76">
        <v>66188</v>
      </c>
      <c r="D15" s="76">
        <v>24235</v>
      </c>
      <c r="E15" s="75">
        <v>96550</v>
      </c>
      <c r="F15" s="75">
        <v>67571</v>
      </c>
      <c r="G15" s="75">
        <v>28979</v>
      </c>
      <c r="H15" s="77" t="s">
        <v>1592</v>
      </c>
      <c r="I15" s="75">
        <f t="shared" ref="I15:N15" si="9">B15+I14</f>
        <v>96550</v>
      </c>
      <c r="J15" s="75">
        <f t="shared" si="9"/>
        <v>67571</v>
      </c>
      <c r="K15" s="75">
        <f t="shared" si="9"/>
        <v>28979</v>
      </c>
      <c r="L15" s="75">
        <f t="shared" si="9"/>
        <v>98868</v>
      </c>
      <c r="M15" s="75">
        <f t="shared" si="9"/>
        <v>66652</v>
      </c>
      <c r="N15" s="75">
        <f t="shared" si="9"/>
        <v>32216</v>
      </c>
      <c r="O15" s="82"/>
    </row>
    <row r="16" spans="1:15" ht="26.25" customHeight="1">
      <c r="A16" s="79" t="s">
        <v>1620</v>
      </c>
      <c r="B16" s="80">
        <f t="shared" ref="B16:G16" si="10">B13+B15</f>
        <v>140222</v>
      </c>
      <c r="C16" s="80">
        <f t="shared" si="10"/>
        <v>93213</v>
      </c>
      <c r="D16" s="80">
        <f t="shared" si="10"/>
        <v>47009</v>
      </c>
      <c r="E16" s="80">
        <f t="shared" si="10"/>
        <v>147626</v>
      </c>
      <c r="F16" s="80">
        <f t="shared" si="10"/>
        <v>95410</v>
      </c>
      <c r="G16" s="80">
        <f t="shared" si="10"/>
        <v>52216</v>
      </c>
      <c r="H16" s="81" t="s">
        <v>1621</v>
      </c>
      <c r="I16" s="80">
        <f t="shared" ref="I16:N16" si="11">I13+I15</f>
        <v>140222</v>
      </c>
      <c r="J16" s="80">
        <f t="shared" si="11"/>
        <v>93213</v>
      </c>
      <c r="K16" s="80">
        <f t="shared" si="11"/>
        <v>47009</v>
      </c>
      <c r="L16" s="80">
        <f t="shared" si="11"/>
        <v>147626</v>
      </c>
      <c r="M16" s="80">
        <f t="shared" si="11"/>
        <v>95410</v>
      </c>
      <c r="N16" s="80">
        <f t="shared" si="11"/>
        <v>52216</v>
      </c>
      <c r="O16" s="82"/>
    </row>
    <row r="17" spans="1:15" ht="44.25" customHeight="1">
      <c r="A17" s="772"/>
      <c r="B17" s="772"/>
      <c r="C17" s="772"/>
      <c r="D17" s="772"/>
      <c r="E17" s="772"/>
      <c r="F17" s="772"/>
      <c r="G17" s="772"/>
      <c r="H17" s="772"/>
      <c r="I17" s="772"/>
      <c r="J17" s="772"/>
      <c r="K17" s="772"/>
      <c r="L17" s="772"/>
      <c r="M17" s="772"/>
      <c r="N17" s="772"/>
      <c r="O17" s="82"/>
    </row>
    <row r="18" spans="1:15" ht="14.25" customHeight="1">
      <c r="B18" s="82"/>
      <c r="C18" s="82"/>
      <c r="D18" s="82"/>
      <c r="E18" s="82"/>
      <c r="F18" s="82"/>
      <c r="G18" s="82"/>
      <c r="H18" s="82"/>
      <c r="I18" s="82"/>
      <c r="J18" s="82"/>
      <c r="K18" s="82"/>
      <c r="L18" s="82"/>
      <c r="M18" s="82"/>
      <c r="N18" s="82"/>
      <c r="O18" s="82"/>
    </row>
    <row r="19" spans="1:15" ht="14.25" customHeight="1">
      <c r="B19" s="82"/>
      <c r="C19" s="82"/>
      <c r="D19" s="82"/>
      <c r="E19" s="82"/>
      <c r="F19" s="82"/>
      <c r="G19" s="82"/>
      <c r="H19" s="82"/>
      <c r="I19" s="82"/>
      <c r="J19" s="82"/>
      <c r="K19" s="82"/>
      <c r="L19" s="82"/>
      <c r="M19" s="82"/>
      <c r="N19" s="82"/>
      <c r="O19" s="82"/>
    </row>
    <row r="20" spans="1:15" ht="14.25" customHeight="1">
      <c r="B20" s="82"/>
      <c r="C20" s="82"/>
      <c r="D20" s="82"/>
      <c r="E20" s="82"/>
      <c r="F20" s="82"/>
      <c r="G20" s="82"/>
      <c r="H20" s="82"/>
      <c r="I20" s="82"/>
      <c r="J20" s="82"/>
      <c r="K20" s="82"/>
      <c r="L20" s="82"/>
      <c r="M20" s="82"/>
      <c r="N20" s="82"/>
      <c r="O20" s="82"/>
    </row>
    <row r="21" spans="1:15" ht="14.25" customHeight="1">
      <c r="B21" s="82"/>
      <c r="C21" s="82"/>
      <c r="D21" s="82"/>
      <c r="E21" s="82"/>
      <c r="F21" s="82"/>
      <c r="G21" s="82"/>
      <c r="H21" s="82"/>
      <c r="I21" s="82"/>
      <c r="J21" s="82"/>
      <c r="K21" s="82"/>
      <c r="L21" s="82"/>
      <c r="M21" s="82"/>
      <c r="N21" s="82"/>
      <c r="O21" s="82"/>
    </row>
    <row r="22" spans="1:15" ht="14.25" customHeight="1">
      <c r="B22" s="82"/>
      <c r="C22" s="82"/>
      <c r="D22" s="82"/>
      <c r="E22" s="82"/>
      <c r="F22" s="82"/>
      <c r="G22" s="82"/>
      <c r="H22" s="82"/>
      <c r="I22" s="82"/>
      <c r="J22" s="82"/>
      <c r="K22" s="82"/>
      <c r="L22" s="82"/>
      <c r="M22" s="82"/>
      <c r="N22" s="82"/>
      <c r="O22" s="82"/>
    </row>
    <row r="23" spans="1:15" ht="14.25" customHeight="1">
      <c r="B23" s="82"/>
      <c r="C23" s="82"/>
      <c r="D23" s="82"/>
      <c r="E23" s="82"/>
      <c r="F23" s="82"/>
      <c r="G23" s="82"/>
      <c r="H23" s="82"/>
      <c r="I23" s="82"/>
      <c r="J23" s="82"/>
      <c r="K23" s="82"/>
      <c r="L23" s="82"/>
      <c r="M23" s="82"/>
      <c r="N23" s="82"/>
      <c r="O23" s="82"/>
    </row>
  </sheetData>
  <mergeCells count="8">
    <mergeCell ref="A17:N17"/>
    <mergeCell ref="A4:A5"/>
    <mergeCell ref="H4:H5"/>
    <mergeCell ref="A1:N1"/>
    <mergeCell ref="B4:D4"/>
    <mergeCell ref="E4:G4"/>
    <mergeCell ref="I4:K4"/>
    <mergeCell ref="L4:N4"/>
  </mergeCells>
  <phoneticPr fontId="114" type="noConversion"/>
  <pageMargins left="0.74791666666666701" right="0.74791666666666701" top="0.98402777777777795" bottom="0.98402777777777795" header="0.51180555555555596" footer="0.51180555555555596"/>
  <pageSetup paperSize="9" orientation="landscape" errors="blank"/>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F17"/>
  <sheetViews>
    <sheetView workbookViewId="0">
      <selection activeCell="H25" sqref="H25"/>
    </sheetView>
  </sheetViews>
  <sheetFormatPr defaultColWidth="8" defaultRowHeight="14.25" customHeight="1"/>
  <cols>
    <col min="1" max="1" width="23.375" style="53" customWidth="1"/>
    <col min="2" max="2" width="19.125" style="53" customWidth="1"/>
    <col min="3" max="3" width="19.5" style="53" customWidth="1"/>
    <col min="4" max="4" width="23.375" style="53" customWidth="1"/>
    <col min="5" max="5" width="19" style="53" customWidth="1"/>
    <col min="6" max="6" width="20" style="53" customWidth="1"/>
    <col min="7" max="16384" width="8" style="53"/>
  </cols>
  <sheetData>
    <row r="1" spans="1:6" ht="3.75" customHeight="1">
      <c r="A1" s="54"/>
      <c r="B1" s="55"/>
      <c r="C1" s="55"/>
      <c r="D1" s="55"/>
      <c r="E1" s="55"/>
      <c r="F1" s="55"/>
    </row>
    <row r="2" spans="1:6" ht="34.5" customHeight="1">
      <c r="A2" s="724" t="s">
        <v>32</v>
      </c>
      <c r="B2" s="724"/>
      <c r="C2" s="724"/>
      <c r="D2" s="724"/>
      <c r="E2" s="724"/>
      <c r="F2" s="724"/>
    </row>
    <row r="3" spans="1:6" ht="15" customHeight="1">
      <c r="A3" s="56"/>
      <c r="B3" s="783"/>
      <c r="C3" s="783"/>
      <c r="D3" s="783"/>
      <c r="E3" s="783"/>
      <c r="F3" s="57"/>
    </row>
    <row r="4" spans="1:6" ht="15" customHeight="1">
      <c r="A4" s="58"/>
      <c r="B4" s="58"/>
      <c r="C4" s="58"/>
      <c r="D4" s="58"/>
      <c r="E4" s="59"/>
      <c r="F4" s="60" t="s">
        <v>34</v>
      </c>
    </row>
    <row r="5" spans="1:6" ht="26.25" customHeight="1">
      <c r="A5" s="61" t="s">
        <v>209</v>
      </c>
      <c r="B5" s="61" t="s">
        <v>1564</v>
      </c>
      <c r="C5" s="61" t="s">
        <v>324</v>
      </c>
      <c r="D5" s="61" t="s">
        <v>1563</v>
      </c>
      <c r="E5" s="61" t="s">
        <v>1564</v>
      </c>
      <c r="F5" s="61" t="s">
        <v>324</v>
      </c>
    </row>
    <row r="6" spans="1:6" ht="26.25" customHeight="1">
      <c r="A6" s="62" t="s">
        <v>1622</v>
      </c>
      <c r="B6" s="63">
        <v>5357</v>
      </c>
      <c r="C6" s="63">
        <v>5529</v>
      </c>
      <c r="D6" s="62" t="s">
        <v>1623</v>
      </c>
      <c r="E6" s="63">
        <v>4774</v>
      </c>
      <c r="F6" s="63">
        <v>4805</v>
      </c>
    </row>
    <row r="7" spans="1:6" ht="26.25" customHeight="1">
      <c r="A7" s="62" t="s">
        <v>1568</v>
      </c>
      <c r="B7" s="63">
        <v>369</v>
      </c>
      <c r="C7" s="63">
        <v>370</v>
      </c>
      <c r="D7" s="62" t="s">
        <v>1624</v>
      </c>
      <c r="E7" s="63">
        <v>17</v>
      </c>
      <c r="F7" s="63">
        <v>17</v>
      </c>
    </row>
    <row r="8" spans="1:6" ht="26.25" customHeight="1">
      <c r="A8" s="62" t="s">
        <v>1570</v>
      </c>
      <c r="B8" s="63">
        <v>200</v>
      </c>
      <c r="C8" s="63"/>
      <c r="D8" s="62" t="s">
        <v>1625</v>
      </c>
      <c r="E8" s="63">
        <v>47</v>
      </c>
      <c r="F8" s="63">
        <v>55</v>
      </c>
    </row>
    <row r="9" spans="1:6" ht="26.25" customHeight="1">
      <c r="A9" s="62" t="s">
        <v>1572</v>
      </c>
      <c r="B9" s="63"/>
      <c r="C9" s="63"/>
      <c r="D9" s="62" t="s">
        <v>1573</v>
      </c>
      <c r="E9" s="63"/>
      <c r="F9" s="63"/>
    </row>
    <row r="10" spans="1:6" ht="26.25" customHeight="1">
      <c r="A10" s="62" t="s">
        <v>1626</v>
      </c>
      <c r="B10" s="63">
        <v>7</v>
      </c>
      <c r="C10" s="63"/>
      <c r="D10" s="62" t="s">
        <v>1589</v>
      </c>
      <c r="E10" s="63">
        <v>696</v>
      </c>
      <c r="F10" s="63">
        <v>700</v>
      </c>
    </row>
    <row r="11" spans="1:6" ht="26.25" customHeight="1">
      <c r="A11" s="62" t="s">
        <v>1618</v>
      </c>
      <c r="B11" s="63">
        <v>56</v>
      </c>
      <c r="C11" s="63"/>
      <c r="D11" s="62" t="s">
        <v>1627</v>
      </c>
      <c r="E11" s="63">
        <v>1143</v>
      </c>
      <c r="F11" s="63"/>
    </row>
    <row r="12" spans="1:6" ht="26.25" customHeight="1">
      <c r="A12" s="62" t="s">
        <v>1619</v>
      </c>
      <c r="B12" s="63">
        <v>1182</v>
      </c>
      <c r="C12" s="63">
        <v>1351</v>
      </c>
      <c r="D12" s="62" t="s">
        <v>1628</v>
      </c>
      <c r="E12" s="63"/>
      <c r="F12" s="63"/>
    </row>
    <row r="13" spans="1:6" ht="26.25" customHeight="1">
      <c r="A13" s="62" t="s">
        <v>1579</v>
      </c>
      <c r="B13" s="63">
        <f t="shared" ref="B13:C13" si="0">SUM(B6:B12)</f>
        <v>7171</v>
      </c>
      <c r="C13" s="63">
        <f t="shared" si="0"/>
        <v>7250</v>
      </c>
      <c r="D13" s="62" t="s">
        <v>1580</v>
      </c>
      <c r="E13" s="63">
        <f>SUM(E6:E12)</f>
        <v>6677</v>
      </c>
      <c r="F13" s="63">
        <f>SUM(F6:F12)</f>
        <v>5577</v>
      </c>
    </row>
    <row r="14" spans="1:6" ht="26.25" customHeight="1">
      <c r="A14" s="64" t="s">
        <v>1581</v>
      </c>
      <c r="B14" s="63"/>
      <c r="C14" s="63"/>
      <c r="D14" s="62" t="s">
        <v>1582</v>
      </c>
      <c r="E14" s="63">
        <f>B13-E13</f>
        <v>494</v>
      </c>
      <c r="F14" s="63">
        <f>C13-F13</f>
        <v>1673</v>
      </c>
    </row>
    <row r="15" spans="1:6" ht="26.25" customHeight="1">
      <c r="A15" s="62" t="s">
        <v>1629</v>
      </c>
      <c r="B15" s="63">
        <v>19834</v>
      </c>
      <c r="C15" s="63">
        <v>20328</v>
      </c>
      <c r="D15" s="62" t="s">
        <v>1584</v>
      </c>
      <c r="E15" s="63">
        <f>B15+E14</f>
        <v>20328</v>
      </c>
      <c r="F15" s="63">
        <f>C15+F14</f>
        <v>22001</v>
      </c>
    </row>
    <row r="16" spans="1:6" ht="26.25" customHeight="1">
      <c r="A16" s="64" t="s">
        <v>1585</v>
      </c>
      <c r="B16" s="65">
        <f t="shared" ref="B16:C16" si="1">B13+B15</f>
        <v>27005</v>
      </c>
      <c r="C16" s="63">
        <f t="shared" si="1"/>
        <v>27578</v>
      </c>
      <c r="D16" s="66" t="s">
        <v>1585</v>
      </c>
      <c r="E16" s="63">
        <f>E13+E15</f>
        <v>27005</v>
      </c>
      <c r="F16" s="63">
        <f>F13+F15</f>
        <v>27578</v>
      </c>
    </row>
    <row r="17" spans="1:6" ht="26.25" customHeight="1">
      <c r="A17" s="67"/>
      <c r="B17" s="67"/>
      <c r="C17" s="67"/>
      <c r="D17" s="67"/>
      <c r="E17" s="67"/>
      <c r="F17" s="57"/>
    </row>
  </sheetData>
  <mergeCells count="2">
    <mergeCell ref="A2:F2"/>
    <mergeCell ref="B3:E3"/>
  </mergeCells>
  <phoneticPr fontId="114" type="noConversion"/>
  <pageMargins left="0.74791666666666701" right="0.74791666666666701" top="0.98402777777777795" bottom="0.98402777777777795" header="0.51180555555555596" footer="0.51180555555555596"/>
  <pageSetup paperSize="9" orientation="landscape" errors="blank"/>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workbookViewId="0">
      <selection activeCell="H13" sqref="H13"/>
    </sheetView>
  </sheetViews>
  <sheetFormatPr defaultColWidth="6.75" defaultRowHeight="11.25"/>
  <cols>
    <col min="1" max="1" width="37.5" style="22" customWidth="1"/>
    <col min="2" max="2" width="22" style="22" customWidth="1"/>
    <col min="3" max="3" width="20.75" style="22" customWidth="1"/>
    <col min="4" max="4" width="6.75" style="22"/>
    <col min="5" max="5" width="9.625" style="22"/>
    <col min="6" max="16384" width="6.75" style="22"/>
  </cols>
  <sheetData>
    <row r="1" spans="1:3" ht="54" customHeight="1">
      <c r="A1" s="784" t="s">
        <v>1769</v>
      </c>
      <c r="B1" s="784"/>
      <c r="C1" s="784"/>
    </row>
    <row r="2" spans="1:3" ht="17.25" customHeight="1">
      <c r="A2" s="42"/>
      <c r="C2" s="43" t="s">
        <v>80</v>
      </c>
    </row>
    <row r="3" spans="1:3" ht="42.75" customHeight="1">
      <c r="A3" s="27" t="s">
        <v>1630</v>
      </c>
      <c r="B3" s="27" t="s">
        <v>1631</v>
      </c>
      <c r="C3" s="44" t="s">
        <v>1632</v>
      </c>
    </row>
    <row r="4" spans="1:3" ht="26.25" customHeight="1">
      <c r="A4" s="45" t="s">
        <v>1633</v>
      </c>
      <c r="B4" s="46">
        <f>B5+B12+B13</f>
        <v>88240</v>
      </c>
      <c r="C4" s="47"/>
    </row>
    <row r="5" spans="1:3" ht="26.25" customHeight="1">
      <c r="A5" s="48" t="s">
        <v>1634</v>
      </c>
      <c r="B5" s="46">
        <f>SUM(B6:B11)</f>
        <v>38497</v>
      </c>
      <c r="C5" s="785" t="s">
        <v>1635</v>
      </c>
    </row>
    <row r="6" spans="1:3" ht="26.25" customHeight="1">
      <c r="A6" s="49" t="s">
        <v>1636</v>
      </c>
      <c r="B6" s="50">
        <v>10988</v>
      </c>
      <c r="C6" s="785"/>
    </row>
    <row r="7" spans="1:3" ht="26.25" customHeight="1">
      <c r="A7" s="49" t="s">
        <v>1637</v>
      </c>
      <c r="B7" s="50">
        <v>110</v>
      </c>
      <c r="C7" s="785"/>
    </row>
    <row r="8" spans="1:3" ht="26.25" customHeight="1">
      <c r="A8" s="49" t="s">
        <v>1638</v>
      </c>
      <c r="B8" s="50">
        <v>1721</v>
      </c>
      <c r="C8" s="785"/>
    </row>
    <row r="9" spans="1:3" ht="26.25" customHeight="1">
      <c r="A9" s="49" t="s">
        <v>1639</v>
      </c>
      <c r="B9" s="50">
        <v>186</v>
      </c>
      <c r="C9" s="785"/>
    </row>
    <row r="10" spans="1:3" ht="26.25" customHeight="1">
      <c r="A10" s="49" t="s">
        <v>1640</v>
      </c>
      <c r="B10" s="50">
        <v>16930</v>
      </c>
      <c r="C10" s="785"/>
    </row>
    <row r="11" spans="1:3" ht="26.25" customHeight="1">
      <c r="A11" s="49" t="s">
        <v>1641</v>
      </c>
      <c r="B11" s="50">
        <v>8562</v>
      </c>
      <c r="C11" s="785"/>
    </row>
    <row r="12" spans="1:3" ht="26.25" customHeight="1">
      <c r="A12" s="48" t="s">
        <v>1642</v>
      </c>
      <c r="B12" s="46">
        <v>0</v>
      </c>
      <c r="C12" s="51" t="s">
        <v>1643</v>
      </c>
    </row>
    <row r="13" spans="1:3" ht="26.25" customHeight="1">
      <c r="A13" s="48" t="s">
        <v>1644</v>
      </c>
      <c r="B13" s="46">
        <v>49743</v>
      </c>
      <c r="C13" s="51" t="s">
        <v>1643</v>
      </c>
    </row>
    <row r="14" spans="1:3" ht="26.25" customHeight="1">
      <c r="A14" s="27" t="s">
        <v>1376</v>
      </c>
      <c r="B14" s="50">
        <v>2206</v>
      </c>
      <c r="C14" s="52"/>
    </row>
    <row r="15" spans="1:3" ht="26.25" customHeight="1">
      <c r="A15" s="27" t="s">
        <v>1377</v>
      </c>
      <c r="B15" s="50"/>
      <c r="C15" s="52"/>
    </row>
    <row r="16" spans="1:3" ht="26.25" customHeight="1">
      <c r="A16" s="27" t="s">
        <v>1378</v>
      </c>
      <c r="B16" s="50"/>
      <c r="C16" s="52"/>
    </row>
    <row r="17" spans="1:3" ht="26.25" customHeight="1">
      <c r="A17" s="27" t="s">
        <v>1379</v>
      </c>
      <c r="B17" s="50"/>
      <c r="C17" s="52"/>
    </row>
    <row r="18" spans="1:3" ht="26.25" customHeight="1">
      <c r="A18" s="27" t="s">
        <v>1380</v>
      </c>
      <c r="B18" s="50">
        <v>7722</v>
      </c>
      <c r="C18" s="52"/>
    </row>
    <row r="19" spans="1:3" ht="26.25" customHeight="1">
      <c r="A19" s="27" t="s">
        <v>1381</v>
      </c>
      <c r="B19" s="50">
        <v>5623</v>
      </c>
      <c r="C19" s="52"/>
    </row>
    <row r="20" spans="1:3" ht="26.25" customHeight="1">
      <c r="A20" s="27" t="s">
        <v>1382</v>
      </c>
      <c r="B20" s="50">
        <v>305</v>
      </c>
      <c r="C20" s="52"/>
    </row>
    <row r="21" spans="1:3" ht="26.25" customHeight="1">
      <c r="A21" s="27" t="s">
        <v>1383</v>
      </c>
      <c r="B21" s="50">
        <v>6004</v>
      </c>
      <c r="C21" s="52"/>
    </row>
    <row r="22" spans="1:3" ht="26.25" customHeight="1">
      <c r="A22" s="27" t="s">
        <v>1384</v>
      </c>
      <c r="B22" s="50">
        <v>6769</v>
      </c>
      <c r="C22" s="52"/>
    </row>
    <row r="23" spans="1:3" ht="26.25" customHeight="1">
      <c r="A23" s="27" t="s">
        <v>1385</v>
      </c>
      <c r="B23" s="50">
        <v>5901</v>
      </c>
      <c r="C23" s="52"/>
    </row>
    <row r="24" spans="1:3" ht="26.25" customHeight="1">
      <c r="A24" s="27" t="s">
        <v>1386</v>
      </c>
      <c r="B24" s="50">
        <v>4667</v>
      </c>
      <c r="C24" s="52"/>
    </row>
    <row r="25" spans="1:3" ht="26.25" customHeight="1">
      <c r="A25" s="27" t="s">
        <v>1387</v>
      </c>
      <c r="B25" s="50">
        <v>4598</v>
      </c>
      <c r="C25" s="52"/>
    </row>
    <row r="26" spans="1:3" ht="26.25" customHeight="1">
      <c r="A26" s="27" t="s">
        <v>1388</v>
      </c>
      <c r="B26" s="50">
        <v>73</v>
      </c>
      <c r="C26" s="52"/>
    </row>
    <row r="27" spans="1:3" ht="26.25" customHeight="1">
      <c r="A27" s="27" t="s">
        <v>1389</v>
      </c>
      <c r="B27" s="50"/>
      <c r="C27" s="52"/>
    </row>
    <row r="28" spans="1:3" ht="26.25" customHeight="1">
      <c r="A28" s="27" t="s">
        <v>1390</v>
      </c>
      <c r="B28" s="50">
        <v>1087</v>
      </c>
      <c r="C28" s="52"/>
    </row>
    <row r="29" spans="1:3" ht="26.25" customHeight="1">
      <c r="A29" s="27" t="s">
        <v>1391</v>
      </c>
      <c r="B29" s="50">
        <v>13</v>
      </c>
      <c r="C29" s="52"/>
    </row>
    <row r="30" spans="1:3" ht="26.25" customHeight="1">
      <c r="A30" s="27" t="s">
        <v>1392</v>
      </c>
      <c r="B30" s="50"/>
      <c r="C30" s="52"/>
    </row>
    <row r="31" spans="1:3" ht="26.25" customHeight="1">
      <c r="A31" s="27" t="s">
        <v>1393</v>
      </c>
      <c r="B31" s="50">
        <v>4582</v>
      </c>
      <c r="C31" s="52"/>
    </row>
    <row r="32" spans="1:3" ht="26.25" customHeight="1">
      <c r="A32" s="27" t="s">
        <v>1394</v>
      </c>
      <c r="B32" s="50"/>
      <c r="C32" s="52"/>
    </row>
    <row r="33" spans="1:3" ht="26.25" customHeight="1">
      <c r="A33" s="27" t="s">
        <v>1395</v>
      </c>
      <c r="B33" s="50">
        <v>193</v>
      </c>
      <c r="C33" s="52"/>
    </row>
    <row r="34" spans="1:3" ht="26.25" customHeight="1">
      <c r="A34" s="27" t="s">
        <v>498</v>
      </c>
      <c r="B34" s="50"/>
      <c r="C34" s="52"/>
    </row>
  </sheetData>
  <mergeCells count="2">
    <mergeCell ref="A1:C1"/>
    <mergeCell ref="C5:C11"/>
  </mergeCells>
  <phoneticPr fontId="114" type="noConversion"/>
  <pageMargins left="0.70866141732283505" right="0.70866141732283505" top="0.74803149606299202" bottom="0.74803149606299202" header="0.31496062992126" footer="0.31496062992126"/>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8"/>
  <sheetViews>
    <sheetView workbookViewId="0">
      <selection activeCell="A2" sqref="A2:B2"/>
    </sheetView>
  </sheetViews>
  <sheetFormatPr defaultColWidth="6.75" defaultRowHeight="11.25"/>
  <cols>
    <col min="1" max="1" width="40.375" style="22" customWidth="1"/>
    <col min="2" max="2" width="35.25" style="22" customWidth="1"/>
    <col min="3" max="16384" width="6.75" style="22"/>
  </cols>
  <sheetData>
    <row r="2" spans="1:2" ht="51" customHeight="1">
      <c r="A2" s="786" t="s">
        <v>1771</v>
      </c>
      <c r="B2" s="786"/>
    </row>
    <row r="3" spans="1:2" ht="39.75" customHeight="1">
      <c r="A3" s="23"/>
      <c r="B3" s="24" t="s">
        <v>34</v>
      </c>
    </row>
    <row r="4" spans="1:2" ht="39.75" customHeight="1">
      <c r="A4" s="25" t="s">
        <v>1646</v>
      </c>
      <c r="B4" s="25" t="s">
        <v>1399</v>
      </c>
    </row>
    <row r="5" spans="1:2" ht="39.75" customHeight="1">
      <c r="A5" s="26" t="s">
        <v>1647</v>
      </c>
      <c r="B5" s="27">
        <v>16384</v>
      </c>
    </row>
    <row r="6" spans="1:2" ht="39.75" customHeight="1">
      <c r="A6" s="26" t="s">
        <v>1648</v>
      </c>
      <c r="B6" s="27">
        <v>4693</v>
      </c>
    </row>
    <row r="7" spans="1:2" ht="39.75" customHeight="1">
      <c r="A7" s="26" t="s">
        <v>45</v>
      </c>
      <c r="B7" s="27">
        <v>14949</v>
      </c>
    </row>
    <row r="8" spans="1:2" ht="39.75" customHeight="1">
      <c r="A8" s="26" t="s">
        <v>1649</v>
      </c>
      <c r="B8" s="27">
        <v>2471</v>
      </c>
    </row>
  </sheetData>
  <mergeCells count="1">
    <mergeCell ref="A2:B2"/>
  </mergeCells>
  <phoneticPr fontId="114" type="noConversion"/>
  <pageMargins left="0.69930555555555596" right="0.69930555555555596"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sqref="A1:B1"/>
    </sheetView>
  </sheetViews>
  <sheetFormatPr defaultColWidth="6.75" defaultRowHeight="11.25"/>
  <cols>
    <col min="1" max="1" width="42.75" style="22" customWidth="1"/>
    <col min="2" max="2" width="34.625" style="22" customWidth="1"/>
    <col min="3" max="3" width="6.75" style="22"/>
    <col min="4" max="4" width="9.625" style="22"/>
    <col min="5" max="16384" width="6.75" style="22"/>
  </cols>
  <sheetData>
    <row r="1" spans="1:2" ht="117.75" customHeight="1">
      <c r="A1" s="787" t="s">
        <v>1772</v>
      </c>
      <c r="B1" s="787"/>
    </row>
    <row r="2" spans="1:2" ht="43.5" customHeight="1">
      <c r="A2" s="23"/>
      <c r="B2" s="24" t="s">
        <v>34</v>
      </c>
    </row>
    <row r="3" spans="1:2" ht="43.5" customHeight="1">
      <c r="A3" s="25" t="s">
        <v>1646</v>
      </c>
      <c r="B3" s="25" t="s">
        <v>1399</v>
      </c>
    </row>
    <row r="4" spans="1:2" ht="43.5" customHeight="1">
      <c r="A4" s="26" t="s">
        <v>1647</v>
      </c>
      <c r="B4" s="27">
        <v>24992</v>
      </c>
    </row>
    <row r="5" spans="1:2" ht="43.5" customHeight="1">
      <c r="A5" s="26" t="s">
        <v>1648</v>
      </c>
      <c r="B5" s="27">
        <v>16877</v>
      </c>
    </row>
    <row r="6" spans="1:2" ht="43.5" customHeight="1">
      <c r="A6" s="26" t="s">
        <v>45</v>
      </c>
      <c r="B6" s="27">
        <v>5788</v>
      </c>
    </row>
    <row r="7" spans="1:2" ht="43.5" customHeight="1">
      <c r="A7" s="26" t="s">
        <v>1649</v>
      </c>
      <c r="B7" s="27">
        <v>2086</v>
      </c>
    </row>
  </sheetData>
  <mergeCells count="1">
    <mergeCell ref="A1:B1"/>
  </mergeCells>
  <phoneticPr fontId="114" type="noConversion"/>
  <pageMargins left="0.69930555555555596" right="0.69930555555555596"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29"/>
  <sheetViews>
    <sheetView topLeftCell="A10" workbookViewId="0">
      <selection activeCell="A27" sqref="A27:B29"/>
    </sheetView>
  </sheetViews>
  <sheetFormatPr defaultColWidth="9" defaultRowHeight="14.25"/>
  <cols>
    <col min="1" max="1" width="53.25" style="28" customWidth="1"/>
    <col min="2" max="2" width="27.375" style="28" customWidth="1"/>
    <col min="3" max="16382" width="9" style="28"/>
    <col min="16383" max="16384" width="9" style="22"/>
  </cols>
  <sheetData>
    <row r="1" spans="1:2" ht="45" customHeight="1">
      <c r="A1" s="29" t="s">
        <v>1774</v>
      </c>
      <c r="B1" s="30"/>
    </row>
    <row r="2" spans="1:2" ht="24" customHeight="1">
      <c r="B2" s="31" t="s">
        <v>34</v>
      </c>
    </row>
    <row r="3" spans="1:2" ht="45" customHeight="1">
      <c r="A3" s="32" t="s">
        <v>1398</v>
      </c>
      <c r="B3" s="32" t="s">
        <v>324</v>
      </c>
    </row>
    <row r="4" spans="1:2" ht="23.1" customHeight="1">
      <c r="A4" s="33" t="s">
        <v>1650</v>
      </c>
      <c r="B4" s="34"/>
    </row>
    <row r="5" spans="1:2" ht="23.1" customHeight="1">
      <c r="A5" s="35" t="s">
        <v>1448</v>
      </c>
      <c r="B5" s="34"/>
    </row>
    <row r="6" spans="1:2" ht="23.1" customHeight="1">
      <c r="A6" s="36" t="s">
        <v>1481</v>
      </c>
      <c r="B6" s="34"/>
    </row>
    <row r="7" spans="1:2" ht="23.1" customHeight="1">
      <c r="A7" s="36" t="s">
        <v>1482</v>
      </c>
      <c r="B7" s="34"/>
    </row>
    <row r="8" spans="1:2" ht="23.1" customHeight="1">
      <c r="A8" s="36" t="s">
        <v>1483</v>
      </c>
      <c r="B8" s="34"/>
    </row>
    <row r="9" spans="1:2" ht="23.1" customHeight="1">
      <c r="A9" s="36" t="s">
        <v>1484</v>
      </c>
      <c r="B9" s="34"/>
    </row>
    <row r="10" spans="1:2" ht="23.1" customHeight="1">
      <c r="A10" s="36" t="s">
        <v>1485</v>
      </c>
      <c r="B10" s="34"/>
    </row>
    <row r="11" spans="1:2" ht="23.1" customHeight="1">
      <c r="A11" s="36" t="s">
        <v>1486</v>
      </c>
      <c r="B11" s="34"/>
    </row>
    <row r="12" spans="1:2" ht="23.1" customHeight="1">
      <c r="A12" s="37" t="s">
        <v>1487</v>
      </c>
      <c r="B12" s="34"/>
    </row>
    <row r="13" spans="1:2" ht="23.1" customHeight="1">
      <c r="A13" s="36" t="s">
        <v>1488</v>
      </c>
      <c r="B13" s="34"/>
    </row>
    <row r="14" spans="1:2" ht="23.1" customHeight="1">
      <c r="A14" s="35" t="s">
        <v>1450</v>
      </c>
      <c r="B14" s="34"/>
    </row>
    <row r="15" spans="1:2" ht="23.1" customHeight="1">
      <c r="A15" s="36" t="s">
        <v>1651</v>
      </c>
      <c r="B15" s="34"/>
    </row>
    <row r="16" spans="1:2" ht="23.1" customHeight="1">
      <c r="A16" s="35" t="s">
        <v>1451</v>
      </c>
      <c r="B16" s="34"/>
    </row>
    <row r="17" spans="1:2" ht="23.1" customHeight="1">
      <c r="A17" s="35" t="s">
        <v>1452</v>
      </c>
      <c r="B17" s="34"/>
    </row>
    <row r="18" spans="1:2" ht="23.1" customHeight="1">
      <c r="A18" s="37" t="s">
        <v>1493</v>
      </c>
      <c r="B18" s="34"/>
    </row>
    <row r="19" spans="1:2" ht="23.1" customHeight="1">
      <c r="A19" s="36" t="s">
        <v>1494</v>
      </c>
      <c r="B19" s="38"/>
    </row>
    <row r="20" spans="1:2" ht="23.1" customHeight="1">
      <c r="A20" s="36" t="s">
        <v>1495</v>
      </c>
      <c r="B20" s="38"/>
    </row>
    <row r="21" spans="1:2" ht="23.1" customHeight="1">
      <c r="A21" s="39" t="s">
        <v>1652</v>
      </c>
      <c r="B21" s="38"/>
    </row>
    <row r="22" spans="1:2" ht="23.1" customHeight="1">
      <c r="A22" s="40" t="s">
        <v>1653</v>
      </c>
      <c r="B22" s="38"/>
    </row>
    <row r="23" spans="1:2" ht="23.1" customHeight="1">
      <c r="A23" s="36" t="s">
        <v>1654</v>
      </c>
      <c r="B23" s="38"/>
    </row>
    <row r="24" spans="1:2" ht="23.1" customHeight="1">
      <c r="A24" s="39" t="s">
        <v>1655</v>
      </c>
      <c r="B24" s="38"/>
    </row>
    <row r="25" spans="1:2" ht="23.1" customHeight="1">
      <c r="A25" s="36" t="s">
        <v>1462</v>
      </c>
      <c r="B25" s="38"/>
    </row>
    <row r="26" spans="1:2" ht="23.1" customHeight="1">
      <c r="A26" s="41" t="s">
        <v>1656</v>
      </c>
      <c r="B26" s="34">
        <v>0</v>
      </c>
    </row>
    <row r="27" spans="1:2" ht="21" customHeight="1">
      <c r="A27" s="793" t="s">
        <v>1781</v>
      </c>
      <c r="B27" s="793"/>
    </row>
    <row r="28" spans="1:2">
      <c r="A28" s="794"/>
      <c r="B28" s="794"/>
    </row>
    <row r="29" spans="1:2">
      <c r="A29" s="794"/>
      <c r="B29" s="794"/>
    </row>
  </sheetData>
  <mergeCells count="1">
    <mergeCell ref="A27:B29"/>
  </mergeCells>
  <phoneticPr fontId="114" type="noConversion"/>
  <pageMargins left="0.74803149606299202" right="0.74803149606299202" top="0.98425196850393704" bottom="0.98425196850393704" header="0.511811023622047" footer="0.511811023622047"/>
  <pageSetup paperSize="9" orientation="portrait"/>
  <headerFooter scaleWithDoc="0"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XEF41"/>
  <sheetViews>
    <sheetView showZeros="0" workbookViewId="0">
      <pane ySplit="3" topLeftCell="A14" activePane="bottomLeft" state="frozen"/>
      <selection pane="bottomLeft" activeCell="B27" sqref="B27"/>
    </sheetView>
  </sheetViews>
  <sheetFormatPr defaultColWidth="9" defaultRowHeight="15.75"/>
  <cols>
    <col min="1" max="1" width="32.25" style="246" customWidth="1"/>
    <col min="2" max="2" width="14.875" style="590" customWidth="1"/>
    <col min="3" max="3" width="14.375" style="527" customWidth="1"/>
    <col min="4" max="4" width="13.375" style="527" customWidth="1"/>
    <col min="5" max="16360" width="9" style="246"/>
  </cols>
  <sheetData>
    <row r="1" spans="1:4" s="524" customFormat="1" ht="39.75" customHeight="1">
      <c r="A1" s="678" t="s">
        <v>79</v>
      </c>
      <c r="B1" s="679"/>
      <c r="C1" s="680"/>
      <c r="D1" s="680"/>
    </row>
    <row r="2" spans="1:4" ht="20.25" customHeight="1">
      <c r="A2" s="42"/>
      <c r="B2" s="591"/>
      <c r="C2" s="592"/>
      <c r="D2" s="593" t="s">
        <v>80</v>
      </c>
    </row>
    <row r="3" spans="1:4" ht="31.5" customHeight="1">
      <c r="A3" s="316" t="s">
        <v>81</v>
      </c>
      <c r="B3" s="594" t="s">
        <v>82</v>
      </c>
      <c r="C3" s="533" t="s">
        <v>83</v>
      </c>
      <c r="D3" s="201" t="s">
        <v>84</v>
      </c>
    </row>
    <row r="4" spans="1:4" ht="25.5" customHeight="1">
      <c r="A4" s="534" t="s">
        <v>85</v>
      </c>
      <c r="B4" s="595">
        <f>405864-35000</f>
        <v>370864</v>
      </c>
      <c r="C4" s="520">
        <v>351253</v>
      </c>
      <c r="D4" s="596">
        <f t="shared" ref="D4" si="0">+(B4-C4)/C4*100</f>
        <v>5.5831551616640995</v>
      </c>
    </row>
    <row r="5" spans="1:4" ht="25.5" customHeight="1">
      <c r="A5" s="534" t="s">
        <v>86</v>
      </c>
      <c r="B5" s="595">
        <v>0</v>
      </c>
      <c r="C5" s="520"/>
      <c r="D5" s="596"/>
    </row>
    <row r="6" spans="1:4" ht="25.5" customHeight="1">
      <c r="A6" s="534" t="s">
        <v>87</v>
      </c>
      <c r="B6" s="595">
        <v>3800</v>
      </c>
      <c r="C6" s="520">
        <v>3448</v>
      </c>
      <c r="D6" s="596">
        <f t="shared" ref="D6" si="1">+(B6-C6)/C6*100</f>
        <v>10.208816705336426</v>
      </c>
    </row>
    <row r="7" spans="1:4" ht="25.5" customHeight="1">
      <c r="A7" s="534" t="s">
        <v>88</v>
      </c>
      <c r="B7" s="595">
        <f>170327-7500</f>
        <v>162827</v>
      </c>
      <c r="C7" s="520">
        <v>152667</v>
      </c>
      <c r="D7" s="596">
        <f t="shared" ref="D7:D19" si="2">+(B7-C7)/C7*100</f>
        <v>6.655007303477503</v>
      </c>
    </row>
    <row r="8" spans="1:4" ht="25.5" customHeight="1">
      <c r="A8" s="534" t="s">
        <v>89</v>
      </c>
      <c r="B8" s="595">
        <v>611437</v>
      </c>
      <c r="C8" s="520">
        <v>572620</v>
      </c>
      <c r="D8" s="596">
        <f t="shared" si="2"/>
        <v>6.7788411162725719</v>
      </c>
    </row>
    <row r="9" spans="1:4" ht="25.5" customHeight="1">
      <c r="A9" s="534" t="s">
        <v>90</v>
      </c>
      <c r="B9" s="595">
        <f>49075-8200</f>
        <v>40875</v>
      </c>
      <c r="C9" s="520">
        <v>38361</v>
      </c>
      <c r="D9" s="596">
        <f t="shared" si="2"/>
        <v>6.5535309298506288</v>
      </c>
    </row>
    <row r="10" spans="1:4" ht="25.5" customHeight="1">
      <c r="A10" s="534" t="s">
        <v>91</v>
      </c>
      <c r="B10" s="595">
        <f>77131+8000</f>
        <v>85131</v>
      </c>
      <c r="C10" s="520">
        <v>84271</v>
      </c>
      <c r="D10" s="596">
        <f t="shared" si="2"/>
        <v>1.0205171411280274</v>
      </c>
    </row>
    <row r="11" spans="1:4" ht="25.5" customHeight="1">
      <c r="A11" s="534" t="s">
        <v>92</v>
      </c>
      <c r="B11" s="595">
        <v>690655</v>
      </c>
      <c r="C11" s="520">
        <v>681938</v>
      </c>
      <c r="D11" s="596">
        <f t="shared" si="2"/>
        <v>1.2782686989139775</v>
      </c>
    </row>
    <row r="12" spans="1:4" ht="25.5" customHeight="1">
      <c r="A12" s="534" t="s">
        <v>93</v>
      </c>
      <c r="B12" s="595">
        <v>404491</v>
      </c>
      <c r="C12" s="520">
        <v>381672</v>
      </c>
      <c r="D12" s="596">
        <f t="shared" si="2"/>
        <v>5.9786937475109516</v>
      </c>
    </row>
    <row r="13" spans="1:4" ht="25.5" customHeight="1">
      <c r="A13" s="534" t="s">
        <v>94</v>
      </c>
      <c r="B13" s="595">
        <f>169803-20000</f>
        <v>149803</v>
      </c>
      <c r="C13" s="520">
        <v>78219</v>
      </c>
      <c r="D13" s="596">
        <f t="shared" si="2"/>
        <v>91.51740625679183</v>
      </c>
    </row>
    <row r="14" spans="1:4" ht="25.5" customHeight="1">
      <c r="A14" s="534" t="s">
        <v>95</v>
      </c>
      <c r="B14" s="595">
        <f>144661+26000</f>
        <v>170661</v>
      </c>
      <c r="C14" s="520">
        <v>161349</v>
      </c>
      <c r="D14" s="596">
        <f t="shared" si="2"/>
        <v>5.7713403863674388</v>
      </c>
    </row>
    <row r="15" spans="1:4" ht="25.5" customHeight="1">
      <c r="A15" s="539" t="s">
        <v>96</v>
      </c>
      <c r="B15" s="595">
        <f>690694-90000</f>
        <v>600694</v>
      </c>
      <c r="C15" s="520">
        <v>543002</v>
      </c>
      <c r="D15" s="596">
        <f t="shared" si="2"/>
        <v>10.624638583283302</v>
      </c>
    </row>
    <row r="16" spans="1:4" ht="25.5" customHeight="1">
      <c r="A16" s="539" t="s">
        <v>97</v>
      </c>
      <c r="B16" s="595">
        <v>148198</v>
      </c>
      <c r="C16" s="520">
        <v>147484</v>
      </c>
      <c r="D16" s="596">
        <f t="shared" si="2"/>
        <v>0.48412031135580808</v>
      </c>
    </row>
    <row r="17" spans="1:227" ht="25.5" customHeight="1">
      <c r="A17" s="539" t="s">
        <v>98</v>
      </c>
      <c r="B17" s="595">
        <v>32176</v>
      </c>
      <c r="C17" s="520">
        <v>60852</v>
      </c>
      <c r="D17" s="596">
        <f t="shared" si="2"/>
        <v>-47.124170117662523</v>
      </c>
    </row>
    <row r="18" spans="1:227" ht="25.5" customHeight="1">
      <c r="A18" s="539" t="s">
        <v>99</v>
      </c>
      <c r="B18" s="595">
        <v>13774</v>
      </c>
      <c r="C18" s="520">
        <v>19321</v>
      </c>
      <c r="D18" s="596">
        <f t="shared" si="2"/>
        <v>-28.709694115211427</v>
      </c>
    </row>
    <row r="19" spans="1:227" ht="25.5" customHeight="1">
      <c r="A19" s="539" t="s">
        <v>100</v>
      </c>
      <c r="B19" s="595">
        <v>626</v>
      </c>
      <c r="C19" s="520">
        <v>395</v>
      </c>
      <c r="D19" s="596">
        <f t="shared" si="2"/>
        <v>58.481012658227847</v>
      </c>
    </row>
    <row r="20" spans="1:227" ht="25.5" customHeight="1">
      <c r="A20" s="539" t="s">
        <v>101</v>
      </c>
      <c r="B20" s="595">
        <v>0</v>
      </c>
      <c r="C20" s="520"/>
      <c r="D20" s="596"/>
    </row>
    <row r="21" spans="1:227" ht="25.5" customHeight="1">
      <c r="A21" s="539" t="s">
        <v>102</v>
      </c>
      <c r="B21" s="595">
        <v>28224</v>
      </c>
      <c r="C21" s="520">
        <v>37412</v>
      </c>
      <c r="D21" s="596">
        <f>+(B21-C21)/C21*100</f>
        <v>-24.558965037955733</v>
      </c>
    </row>
    <row r="22" spans="1:227" ht="25.5" customHeight="1">
      <c r="A22" s="539" t="s">
        <v>103</v>
      </c>
      <c r="B22" s="595">
        <f>120427+45172+1700</f>
        <v>167299</v>
      </c>
      <c r="C22" s="520">
        <v>157036</v>
      </c>
      <c r="D22" s="596">
        <f>+(B22-C22)/C22*100</f>
        <v>6.535444101989353</v>
      </c>
    </row>
    <row r="23" spans="1:227" ht="25.5" customHeight="1">
      <c r="A23" s="539" t="s">
        <v>104</v>
      </c>
      <c r="B23" s="595">
        <v>15949</v>
      </c>
      <c r="C23" s="520">
        <v>16681</v>
      </c>
      <c r="D23" s="596">
        <f>+(B23-C23)/C23*100</f>
        <v>-4.3882261255320421</v>
      </c>
    </row>
    <row r="24" spans="1:227" ht="25.5" customHeight="1">
      <c r="A24" s="539" t="s">
        <v>105</v>
      </c>
      <c r="B24" s="595">
        <v>18902</v>
      </c>
      <c r="C24" s="520"/>
      <c r="D24" s="596"/>
    </row>
    <row r="25" spans="1:227" ht="25.5" customHeight="1">
      <c r="A25" s="597" t="s">
        <v>106</v>
      </c>
      <c r="B25" s="595">
        <v>66534</v>
      </c>
      <c r="C25" s="520">
        <v>68133</v>
      </c>
      <c r="D25" s="596">
        <f>+(B25-C25)/C25*100</f>
        <v>-2.346880366342301</v>
      </c>
    </row>
    <row r="26" spans="1:227" ht="25.5" customHeight="1">
      <c r="A26" s="539" t="s">
        <v>107</v>
      </c>
      <c r="B26" s="595">
        <v>3613</v>
      </c>
      <c r="C26" s="520">
        <v>7307</v>
      </c>
      <c r="D26" s="596">
        <f>+(B26-C26)/C26*100</f>
        <v>-50.554263035445466</v>
      </c>
    </row>
    <row r="27" spans="1:227" ht="25.5" customHeight="1">
      <c r="A27" s="45" t="s">
        <v>108</v>
      </c>
      <c r="B27" s="205">
        <f>SUM(B4:B26)</f>
        <v>3786533</v>
      </c>
      <c r="C27" s="205">
        <f t="shared" ref="C27" si="3">SUM(C4:C26)</f>
        <v>3563421</v>
      </c>
      <c r="D27" s="596">
        <f>+(B27-C27)/C27*100</f>
        <v>6.261174304130777</v>
      </c>
    </row>
    <row r="28" spans="1:227" customFormat="1" hidden="1">
      <c r="A28" s="598"/>
      <c r="B28" s="599"/>
      <c r="C28" s="527"/>
      <c r="D28" s="527"/>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c r="AL28" s="246"/>
      <c r="AM28" s="246"/>
      <c r="AN28" s="246"/>
      <c r="AO28" s="246"/>
      <c r="AP28" s="246"/>
      <c r="AQ28" s="246"/>
      <c r="AR28" s="246"/>
      <c r="AS28" s="246"/>
      <c r="AT28" s="246"/>
      <c r="AU28" s="246"/>
      <c r="AV28" s="246"/>
      <c r="AW28" s="246"/>
      <c r="AX28" s="246"/>
      <c r="AY28" s="246"/>
      <c r="AZ28" s="246"/>
      <c r="BA28" s="246"/>
      <c r="BB28" s="246"/>
      <c r="BC28" s="246"/>
      <c r="BD28" s="246"/>
      <c r="BE28" s="246"/>
      <c r="BF28" s="246"/>
      <c r="BG28" s="246"/>
      <c r="BH28" s="246"/>
      <c r="BI28" s="246"/>
      <c r="BJ28" s="246"/>
      <c r="BK28" s="246"/>
      <c r="BL28" s="246"/>
      <c r="BM28" s="246"/>
      <c r="BN28" s="246"/>
      <c r="BO28" s="246"/>
      <c r="BP28" s="246"/>
      <c r="BQ28" s="246"/>
      <c r="BR28" s="246"/>
      <c r="BS28" s="246"/>
      <c r="BT28" s="246"/>
      <c r="BU28" s="246"/>
      <c r="BV28" s="246"/>
      <c r="BW28" s="246"/>
      <c r="BX28" s="246"/>
      <c r="BY28" s="246"/>
      <c r="BZ28" s="246"/>
      <c r="CA28" s="246"/>
      <c r="CB28" s="246"/>
      <c r="CC28" s="246"/>
      <c r="CD28" s="246"/>
      <c r="CE28" s="246"/>
      <c r="CF28" s="246"/>
      <c r="CG28" s="246"/>
      <c r="CH28" s="246"/>
      <c r="CI28" s="246"/>
      <c r="CJ28" s="246"/>
      <c r="CK28" s="246"/>
      <c r="CL28" s="246"/>
      <c r="CM28" s="246"/>
      <c r="CN28" s="246"/>
      <c r="CO28" s="246"/>
      <c r="CP28" s="246"/>
      <c r="CQ28" s="246"/>
      <c r="CR28" s="246"/>
      <c r="CS28" s="246"/>
      <c r="CT28" s="246"/>
      <c r="CU28" s="246"/>
      <c r="CV28" s="246"/>
      <c r="CW28" s="246"/>
      <c r="CX28" s="246"/>
      <c r="CY28" s="246"/>
      <c r="CZ28" s="246"/>
      <c r="DA28" s="246"/>
      <c r="DB28" s="246"/>
      <c r="DC28" s="246"/>
      <c r="DD28" s="246"/>
      <c r="DE28" s="246"/>
      <c r="DF28" s="246"/>
      <c r="DG28" s="246"/>
      <c r="DH28" s="246"/>
      <c r="DI28" s="246"/>
      <c r="DJ28" s="246"/>
      <c r="DK28" s="246"/>
      <c r="DL28" s="246"/>
      <c r="DM28" s="246"/>
      <c r="DN28" s="246"/>
      <c r="DO28" s="246"/>
      <c r="DP28" s="246"/>
      <c r="DQ28" s="246"/>
      <c r="DR28" s="246"/>
      <c r="DS28" s="246"/>
      <c r="DT28" s="246"/>
      <c r="DU28" s="246"/>
      <c r="DV28" s="246"/>
      <c r="DW28" s="246"/>
      <c r="DX28" s="246"/>
      <c r="DY28" s="246"/>
      <c r="DZ28" s="246"/>
      <c r="EA28" s="246"/>
      <c r="EB28" s="246"/>
      <c r="EC28" s="246"/>
      <c r="ED28" s="246"/>
      <c r="EE28" s="246"/>
      <c r="EF28" s="246"/>
      <c r="EG28" s="246"/>
      <c r="EH28" s="246"/>
      <c r="EI28" s="246"/>
      <c r="EJ28" s="246"/>
      <c r="EK28" s="246"/>
      <c r="EL28" s="246"/>
      <c r="EM28" s="246"/>
      <c r="EN28" s="246"/>
      <c r="EO28" s="246"/>
      <c r="EP28" s="246"/>
      <c r="EQ28" s="246"/>
      <c r="ER28" s="246"/>
      <c r="ES28" s="246"/>
      <c r="ET28" s="246"/>
      <c r="EU28" s="246"/>
      <c r="EV28" s="246"/>
      <c r="EW28" s="246"/>
      <c r="EX28" s="246"/>
      <c r="EY28" s="246"/>
      <c r="EZ28" s="246"/>
      <c r="FA28" s="246"/>
      <c r="FB28" s="246"/>
      <c r="FC28" s="246"/>
      <c r="FD28" s="246"/>
      <c r="FE28" s="246"/>
      <c r="FF28" s="246"/>
      <c r="FG28" s="246"/>
      <c r="FH28" s="246"/>
      <c r="FI28" s="246"/>
      <c r="FJ28" s="246"/>
      <c r="FK28" s="246"/>
      <c r="FL28" s="246"/>
      <c r="FM28" s="246"/>
      <c r="FN28" s="246"/>
      <c r="FO28" s="246"/>
      <c r="FP28" s="246"/>
      <c r="FQ28" s="246"/>
      <c r="FR28" s="246"/>
      <c r="FS28" s="246"/>
      <c r="FT28" s="246"/>
      <c r="FU28" s="246"/>
      <c r="FV28" s="246"/>
      <c r="FW28" s="246"/>
      <c r="FX28" s="246"/>
      <c r="FY28" s="246"/>
      <c r="FZ28" s="246"/>
      <c r="GA28" s="246"/>
      <c r="GB28" s="246"/>
      <c r="GC28" s="246"/>
      <c r="GD28" s="246"/>
      <c r="GE28" s="246"/>
      <c r="GF28" s="246"/>
      <c r="GG28" s="246"/>
      <c r="GH28" s="246"/>
      <c r="GI28" s="246"/>
      <c r="GJ28" s="246"/>
      <c r="GK28" s="246"/>
      <c r="GL28" s="246"/>
      <c r="GM28" s="246"/>
      <c r="GN28" s="246"/>
      <c r="GO28" s="246"/>
      <c r="GP28" s="246"/>
      <c r="GQ28" s="246"/>
      <c r="GR28" s="246"/>
      <c r="GS28" s="246"/>
      <c r="GT28" s="246"/>
      <c r="GU28" s="246"/>
      <c r="GV28" s="246"/>
      <c r="GW28" s="246"/>
      <c r="GX28" s="246"/>
      <c r="GY28" s="246"/>
      <c r="GZ28" s="246"/>
      <c r="HA28" s="246"/>
      <c r="HB28" s="246"/>
      <c r="HC28" s="246"/>
      <c r="HD28" s="246"/>
      <c r="HE28" s="246"/>
      <c r="HF28" s="246"/>
      <c r="HG28" s="246"/>
      <c r="HH28" s="246"/>
      <c r="HI28" s="246"/>
      <c r="HJ28" s="246"/>
      <c r="HK28" s="246"/>
      <c r="HL28" s="246"/>
      <c r="HM28" s="246"/>
      <c r="HN28" s="246"/>
      <c r="HO28" s="246"/>
      <c r="HP28" s="246"/>
      <c r="HQ28" s="246"/>
      <c r="HR28" s="246"/>
      <c r="HS28" s="246"/>
    </row>
    <row r="29" spans="1:227" ht="31.5" hidden="1" customHeight="1">
      <c r="A29" s="681"/>
      <c r="B29" s="682"/>
      <c r="C29" s="683"/>
      <c r="D29" s="683"/>
    </row>
    <row r="30" spans="1:227" hidden="1">
      <c r="B30" s="590">
        <f>+B4+B7+B8+B9+B11+B12+B13+B14</f>
        <v>2601613</v>
      </c>
      <c r="C30" s="527">
        <f>+C4+C7+C8+C9+C11+C12+C13+C14</f>
        <v>2418079</v>
      </c>
    </row>
    <row r="31" spans="1:227" customFormat="1" hidden="1">
      <c r="A31" s="246"/>
      <c r="B31" s="590"/>
      <c r="C31" s="527">
        <f>+B30/C30-1</f>
        <v>7.590074600540353E-2</v>
      </c>
      <c r="D31" s="527"/>
      <c r="E31" s="246"/>
      <c r="F31" s="246"/>
      <c r="G31" s="246"/>
      <c r="H31" s="246"/>
      <c r="I31" s="246"/>
      <c r="J31" s="246"/>
      <c r="K31" s="246"/>
      <c r="L31" s="246"/>
      <c r="M31" s="246"/>
      <c r="N31" s="246"/>
      <c r="O31" s="246"/>
      <c r="P31" s="246"/>
      <c r="Q31" s="246"/>
      <c r="R31" s="246"/>
      <c r="S31" s="246"/>
      <c r="T31" s="246"/>
      <c r="U31" s="246"/>
      <c r="V31" s="246"/>
      <c r="W31" s="246"/>
      <c r="X31" s="246"/>
      <c r="Y31" s="246"/>
      <c r="Z31" s="246"/>
      <c r="AA31" s="246"/>
      <c r="AB31" s="246"/>
      <c r="AC31" s="246"/>
      <c r="AD31" s="246"/>
      <c r="AE31" s="246"/>
      <c r="AF31" s="246"/>
      <c r="AG31" s="246"/>
      <c r="AH31" s="246"/>
      <c r="AI31" s="246"/>
      <c r="AJ31" s="246"/>
      <c r="AK31" s="246"/>
      <c r="AL31" s="246"/>
      <c r="AM31" s="246"/>
      <c r="AN31" s="246"/>
      <c r="AO31" s="246"/>
      <c r="AP31" s="246"/>
      <c r="AQ31" s="246"/>
      <c r="AR31" s="246"/>
      <c r="AS31" s="246"/>
      <c r="AT31" s="246"/>
      <c r="AU31" s="246"/>
      <c r="AV31" s="246"/>
      <c r="AW31" s="246"/>
      <c r="AX31" s="246"/>
      <c r="AY31" s="246"/>
      <c r="AZ31" s="246"/>
      <c r="BA31" s="246"/>
      <c r="BB31" s="246"/>
      <c r="BC31" s="246"/>
      <c r="BD31" s="246"/>
      <c r="BE31" s="246"/>
      <c r="BF31" s="246"/>
      <c r="BG31" s="246"/>
      <c r="BH31" s="246"/>
      <c r="BI31" s="246"/>
      <c r="BJ31" s="246"/>
      <c r="BK31" s="246"/>
      <c r="BL31" s="246"/>
      <c r="BM31" s="246"/>
      <c r="BN31" s="246"/>
      <c r="BO31" s="246"/>
      <c r="BP31" s="246"/>
      <c r="BQ31" s="246"/>
      <c r="BR31" s="246"/>
      <c r="BS31" s="246"/>
      <c r="BT31" s="246"/>
      <c r="BU31" s="246"/>
      <c r="BV31" s="246"/>
      <c r="BW31" s="246"/>
      <c r="BX31" s="246"/>
      <c r="BY31" s="246"/>
      <c r="BZ31" s="246"/>
      <c r="CA31" s="246"/>
      <c r="CB31" s="246"/>
      <c r="CC31" s="246"/>
      <c r="CD31" s="246"/>
      <c r="CE31" s="246"/>
      <c r="CF31" s="246"/>
      <c r="CG31" s="246"/>
      <c r="CH31" s="246"/>
      <c r="CI31" s="246"/>
      <c r="CJ31" s="246"/>
      <c r="CK31" s="246"/>
      <c r="CL31" s="246"/>
      <c r="CM31" s="246"/>
      <c r="CN31" s="246"/>
      <c r="CO31" s="246"/>
      <c r="CP31" s="246"/>
      <c r="CQ31" s="246"/>
      <c r="CR31" s="246"/>
      <c r="CS31" s="246"/>
      <c r="CT31" s="246"/>
      <c r="CU31" s="246"/>
      <c r="CV31" s="246"/>
      <c r="CW31" s="246"/>
      <c r="CX31" s="246"/>
      <c r="CY31" s="246"/>
      <c r="CZ31" s="246"/>
      <c r="DA31" s="246"/>
      <c r="DB31" s="246"/>
      <c r="DC31" s="246"/>
      <c r="DD31" s="246"/>
      <c r="DE31" s="246"/>
      <c r="DF31" s="246"/>
      <c r="DG31" s="246"/>
      <c r="DH31" s="246"/>
      <c r="DI31" s="246"/>
      <c r="DJ31" s="246"/>
      <c r="DK31" s="246"/>
      <c r="DL31" s="246"/>
      <c r="DM31" s="246"/>
      <c r="DN31" s="246"/>
      <c r="DO31" s="246"/>
      <c r="DP31" s="246"/>
      <c r="DQ31" s="246"/>
      <c r="DR31" s="246"/>
      <c r="DS31" s="246"/>
      <c r="DT31" s="246"/>
      <c r="DU31" s="246"/>
      <c r="DV31" s="246"/>
      <c r="DW31" s="246"/>
      <c r="DX31" s="246"/>
      <c r="DY31" s="246"/>
      <c r="DZ31" s="246"/>
      <c r="EA31" s="246"/>
      <c r="EB31" s="246"/>
      <c r="EC31" s="246"/>
      <c r="ED31" s="246"/>
      <c r="EE31" s="246"/>
      <c r="EF31" s="246"/>
      <c r="EG31" s="246"/>
      <c r="EH31" s="246"/>
      <c r="EI31" s="246"/>
      <c r="EJ31" s="246"/>
      <c r="EK31" s="246"/>
      <c r="EL31" s="246"/>
      <c r="EM31" s="246"/>
      <c r="EN31" s="246"/>
      <c r="EO31" s="246"/>
      <c r="EP31" s="246"/>
      <c r="EQ31" s="246"/>
      <c r="ER31" s="246"/>
      <c r="ES31" s="246"/>
      <c r="ET31" s="246"/>
      <c r="EU31" s="246"/>
      <c r="EV31" s="246"/>
      <c r="EW31" s="246"/>
      <c r="EX31" s="246"/>
      <c r="EY31" s="246"/>
      <c r="EZ31" s="246"/>
      <c r="FA31" s="246"/>
      <c r="FB31" s="246"/>
      <c r="FC31" s="246"/>
      <c r="FD31" s="246"/>
      <c r="FE31" s="246"/>
      <c r="FF31" s="246"/>
      <c r="FG31" s="246"/>
      <c r="FH31" s="246"/>
      <c r="FI31" s="246"/>
      <c r="FJ31" s="246"/>
      <c r="FK31" s="246"/>
      <c r="FL31" s="246"/>
      <c r="FM31" s="246"/>
      <c r="FN31" s="246"/>
      <c r="FO31" s="246"/>
      <c r="FP31" s="246"/>
      <c r="FQ31" s="246"/>
      <c r="FR31" s="246"/>
      <c r="FS31" s="246"/>
      <c r="FT31" s="246"/>
      <c r="FU31" s="246"/>
      <c r="FV31" s="246"/>
      <c r="FW31" s="246"/>
      <c r="FX31" s="246"/>
      <c r="FY31" s="246"/>
      <c r="FZ31" s="246"/>
      <c r="GA31" s="246"/>
      <c r="GB31" s="246"/>
      <c r="GC31" s="246"/>
      <c r="GD31" s="246"/>
      <c r="GE31" s="246"/>
      <c r="GF31" s="246"/>
      <c r="GG31" s="246"/>
      <c r="GH31" s="246"/>
      <c r="GI31" s="246"/>
      <c r="GJ31" s="246"/>
      <c r="GK31" s="246"/>
      <c r="GL31" s="246"/>
      <c r="GM31" s="246"/>
      <c r="GN31" s="246"/>
      <c r="GO31" s="246"/>
      <c r="GP31" s="246"/>
      <c r="GQ31" s="246"/>
      <c r="GR31" s="246"/>
      <c r="GS31" s="246"/>
      <c r="GT31" s="246"/>
      <c r="GU31" s="246"/>
      <c r="GV31" s="246"/>
      <c r="GW31" s="246"/>
      <c r="GX31" s="246"/>
      <c r="GY31" s="246"/>
      <c r="GZ31" s="246"/>
      <c r="HA31" s="246"/>
      <c r="HB31" s="246"/>
      <c r="HC31" s="246"/>
      <c r="HD31" s="246"/>
      <c r="HE31" s="246"/>
      <c r="HF31" s="246"/>
      <c r="HG31" s="246"/>
      <c r="HH31" s="246"/>
      <c r="HI31" s="246"/>
      <c r="HJ31" s="246"/>
      <c r="HK31" s="246"/>
      <c r="HL31" s="246"/>
      <c r="HM31" s="246"/>
      <c r="HN31" s="246"/>
      <c r="HO31" s="246"/>
      <c r="HP31" s="246"/>
      <c r="HQ31" s="246"/>
      <c r="HR31" s="246"/>
      <c r="HS31" s="246"/>
    </row>
    <row r="32" spans="1:227" customFormat="1">
      <c r="A32" s="246"/>
      <c r="B32" s="590"/>
      <c r="C32" s="527"/>
      <c r="D32" s="527"/>
      <c r="E32" s="246"/>
      <c r="F32" s="246"/>
      <c r="G32" s="246"/>
      <c r="H32" s="246"/>
      <c r="I32" s="246"/>
      <c r="J32" s="246"/>
      <c r="K32" s="246"/>
      <c r="L32" s="246"/>
      <c r="M32" s="246"/>
      <c r="N32" s="246"/>
      <c r="O32" s="246"/>
      <c r="P32" s="246"/>
      <c r="Q32" s="246"/>
      <c r="R32" s="246"/>
      <c r="S32" s="246"/>
      <c r="T32" s="246"/>
      <c r="U32" s="246"/>
      <c r="V32" s="246"/>
      <c r="W32" s="246"/>
      <c r="X32" s="246"/>
      <c r="Y32" s="246"/>
      <c r="Z32" s="246"/>
      <c r="AA32" s="246"/>
      <c r="AB32" s="246"/>
      <c r="AC32" s="246"/>
      <c r="AD32" s="246"/>
      <c r="AE32" s="246"/>
      <c r="AF32" s="246"/>
      <c r="AG32" s="246"/>
      <c r="AH32" s="246"/>
      <c r="AI32" s="246"/>
      <c r="AJ32" s="246"/>
      <c r="AK32" s="246"/>
      <c r="AL32" s="246"/>
      <c r="AM32" s="246"/>
      <c r="AN32" s="246"/>
      <c r="AO32" s="246"/>
      <c r="AP32" s="246"/>
      <c r="AQ32" s="246"/>
      <c r="AR32" s="246"/>
      <c r="AS32" s="246"/>
      <c r="AT32" s="246"/>
      <c r="AU32" s="246"/>
      <c r="AV32" s="246"/>
      <c r="AW32" s="246"/>
      <c r="AX32" s="246"/>
      <c r="AY32" s="246"/>
      <c r="AZ32" s="246"/>
      <c r="BA32" s="246"/>
      <c r="BB32" s="246"/>
      <c r="BC32" s="246"/>
      <c r="BD32" s="246"/>
      <c r="BE32" s="246"/>
      <c r="BF32" s="246"/>
      <c r="BG32" s="246"/>
      <c r="BH32" s="246"/>
      <c r="BI32" s="246"/>
      <c r="BJ32" s="246"/>
      <c r="BK32" s="246"/>
      <c r="BL32" s="246"/>
      <c r="BM32" s="246"/>
      <c r="BN32" s="246"/>
      <c r="BO32" s="246"/>
      <c r="BP32" s="246"/>
      <c r="BQ32" s="246"/>
      <c r="BR32" s="246"/>
      <c r="BS32" s="246"/>
      <c r="BT32" s="246"/>
      <c r="BU32" s="246"/>
      <c r="BV32" s="246"/>
      <c r="BW32" s="246"/>
      <c r="BX32" s="246"/>
      <c r="BY32" s="246"/>
      <c r="BZ32" s="246"/>
      <c r="CA32" s="246"/>
      <c r="CB32" s="246"/>
      <c r="CC32" s="246"/>
      <c r="CD32" s="246"/>
      <c r="CE32" s="246"/>
      <c r="CF32" s="246"/>
      <c r="CG32" s="246"/>
      <c r="CH32" s="246"/>
      <c r="CI32" s="246"/>
      <c r="CJ32" s="246"/>
      <c r="CK32" s="246"/>
      <c r="CL32" s="246"/>
      <c r="CM32" s="246"/>
      <c r="CN32" s="246"/>
      <c r="CO32" s="246"/>
      <c r="CP32" s="246"/>
      <c r="CQ32" s="246"/>
      <c r="CR32" s="246"/>
      <c r="CS32" s="246"/>
      <c r="CT32" s="246"/>
      <c r="CU32" s="246"/>
      <c r="CV32" s="246"/>
      <c r="CW32" s="246"/>
      <c r="CX32" s="246"/>
      <c r="CY32" s="246"/>
      <c r="CZ32" s="246"/>
      <c r="DA32" s="246"/>
      <c r="DB32" s="246"/>
      <c r="DC32" s="246"/>
      <c r="DD32" s="246"/>
      <c r="DE32" s="246"/>
      <c r="DF32" s="246"/>
      <c r="DG32" s="246"/>
      <c r="DH32" s="246"/>
      <c r="DI32" s="246"/>
      <c r="DJ32" s="246"/>
      <c r="DK32" s="246"/>
      <c r="DL32" s="246"/>
      <c r="DM32" s="246"/>
      <c r="DN32" s="246"/>
      <c r="DO32" s="246"/>
      <c r="DP32" s="246"/>
      <c r="DQ32" s="246"/>
      <c r="DR32" s="246"/>
      <c r="DS32" s="246"/>
      <c r="DT32" s="246"/>
      <c r="DU32" s="246"/>
      <c r="DV32" s="246"/>
      <c r="DW32" s="246"/>
      <c r="DX32" s="246"/>
      <c r="DY32" s="246"/>
      <c r="DZ32" s="246"/>
      <c r="EA32" s="246"/>
      <c r="EB32" s="246"/>
      <c r="EC32" s="246"/>
      <c r="ED32" s="246"/>
      <c r="EE32" s="246"/>
      <c r="EF32" s="246"/>
      <c r="EG32" s="246"/>
      <c r="EH32" s="246"/>
      <c r="EI32" s="246"/>
      <c r="EJ32" s="246"/>
      <c r="EK32" s="246"/>
      <c r="EL32" s="246"/>
      <c r="EM32" s="246"/>
      <c r="EN32" s="246"/>
      <c r="EO32" s="246"/>
      <c r="EP32" s="246"/>
      <c r="EQ32" s="246"/>
      <c r="ER32" s="246"/>
      <c r="ES32" s="246"/>
      <c r="ET32" s="246"/>
      <c r="EU32" s="246"/>
      <c r="EV32" s="246"/>
      <c r="EW32" s="246"/>
      <c r="EX32" s="246"/>
      <c r="EY32" s="246"/>
      <c r="EZ32" s="246"/>
      <c r="FA32" s="246"/>
      <c r="FB32" s="246"/>
      <c r="FC32" s="246"/>
      <c r="FD32" s="246"/>
      <c r="FE32" s="246"/>
      <c r="FF32" s="246"/>
      <c r="FG32" s="246"/>
      <c r="FH32" s="246"/>
      <c r="FI32" s="246"/>
      <c r="FJ32" s="246"/>
      <c r="FK32" s="246"/>
      <c r="FL32" s="246"/>
      <c r="FM32" s="246"/>
      <c r="FN32" s="246"/>
      <c r="FO32" s="246"/>
      <c r="FP32" s="246"/>
      <c r="FQ32" s="246"/>
      <c r="FR32" s="246"/>
      <c r="FS32" s="246"/>
      <c r="FT32" s="246"/>
      <c r="FU32" s="246"/>
      <c r="FV32" s="246"/>
      <c r="FW32" s="246"/>
      <c r="FX32" s="246"/>
      <c r="FY32" s="246"/>
      <c r="FZ32" s="246"/>
      <c r="GA32" s="246"/>
      <c r="GB32" s="246"/>
      <c r="GC32" s="246"/>
      <c r="GD32" s="246"/>
      <c r="GE32" s="246"/>
      <c r="GF32" s="246"/>
      <c r="GG32" s="246"/>
      <c r="GH32" s="246"/>
      <c r="GI32" s="246"/>
      <c r="GJ32" s="246"/>
      <c r="GK32" s="246"/>
      <c r="GL32" s="246"/>
      <c r="GM32" s="246"/>
      <c r="GN32" s="246"/>
      <c r="GO32" s="246"/>
      <c r="GP32" s="246"/>
      <c r="GQ32" s="246"/>
      <c r="GR32" s="246"/>
      <c r="GS32" s="246"/>
      <c r="GT32" s="246"/>
      <c r="GU32" s="246"/>
      <c r="GV32" s="246"/>
      <c r="GW32" s="246"/>
      <c r="GX32" s="246"/>
      <c r="GY32" s="246"/>
      <c r="GZ32" s="246"/>
      <c r="HA32" s="246"/>
      <c r="HB32" s="246"/>
      <c r="HC32" s="246"/>
      <c r="HD32" s="246"/>
      <c r="HE32" s="246"/>
      <c r="HF32" s="246"/>
      <c r="HG32" s="246"/>
      <c r="HH32" s="246"/>
      <c r="HI32" s="246"/>
      <c r="HJ32" s="246"/>
      <c r="HK32" s="246"/>
      <c r="HL32" s="246"/>
      <c r="HM32" s="246"/>
      <c r="HN32" s="246"/>
      <c r="HO32" s="246"/>
      <c r="HP32" s="246"/>
      <c r="HQ32" s="246"/>
      <c r="HR32" s="246"/>
      <c r="HS32" s="246"/>
    </row>
    <row r="33" spans="1:227" customFormat="1">
      <c r="A33" s="246"/>
      <c r="B33" s="590"/>
      <c r="C33" s="527"/>
      <c r="D33" s="527"/>
      <c r="E33" s="246"/>
      <c r="F33" s="246"/>
      <c r="G33" s="246"/>
      <c r="H33" s="246"/>
      <c r="I33" s="246"/>
      <c r="J33" s="246"/>
      <c r="K33" s="246"/>
      <c r="L33" s="246"/>
      <c r="M33" s="246"/>
      <c r="N33" s="246"/>
      <c r="O33" s="246"/>
      <c r="P33" s="246"/>
      <c r="Q33" s="246"/>
      <c r="R33" s="246"/>
      <c r="S33" s="246"/>
      <c r="T33" s="246"/>
      <c r="U33" s="246"/>
      <c r="V33" s="246"/>
      <c r="W33" s="246"/>
      <c r="X33" s="246"/>
      <c r="Y33" s="246"/>
      <c r="Z33" s="246"/>
      <c r="AA33" s="246"/>
      <c r="AB33" s="246"/>
      <c r="AC33" s="246"/>
      <c r="AD33" s="246"/>
      <c r="AE33" s="246"/>
      <c r="AF33" s="246"/>
      <c r="AG33" s="246"/>
      <c r="AH33" s="246"/>
      <c r="AI33" s="246"/>
      <c r="AJ33" s="246"/>
      <c r="AK33" s="246"/>
      <c r="AL33" s="246"/>
      <c r="AM33" s="246"/>
      <c r="AN33" s="246"/>
      <c r="AO33" s="246"/>
      <c r="AP33" s="246"/>
      <c r="AQ33" s="246"/>
      <c r="AR33" s="246"/>
      <c r="AS33" s="246"/>
      <c r="AT33" s="246"/>
      <c r="AU33" s="246"/>
      <c r="AV33" s="246"/>
      <c r="AW33" s="246"/>
      <c r="AX33" s="246"/>
      <c r="AY33" s="246"/>
      <c r="AZ33" s="246"/>
      <c r="BA33" s="246"/>
      <c r="BB33" s="246"/>
      <c r="BC33" s="246"/>
      <c r="BD33" s="246"/>
      <c r="BE33" s="246"/>
      <c r="BF33" s="246"/>
      <c r="BG33" s="246"/>
      <c r="BH33" s="246"/>
      <c r="BI33" s="246"/>
      <c r="BJ33" s="246"/>
      <c r="BK33" s="246"/>
      <c r="BL33" s="246"/>
      <c r="BM33" s="246"/>
      <c r="BN33" s="246"/>
      <c r="BO33" s="246"/>
      <c r="BP33" s="246"/>
      <c r="BQ33" s="246"/>
      <c r="BR33" s="246"/>
      <c r="BS33" s="246"/>
      <c r="BT33" s="246"/>
      <c r="BU33" s="246"/>
      <c r="BV33" s="246"/>
      <c r="BW33" s="246"/>
      <c r="BX33" s="246"/>
      <c r="BY33" s="246"/>
      <c r="BZ33" s="246"/>
      <c r="CA33" s="246"/>
      <c r="CB33" s="246"/>
      <c r="CC33" s="246"/>
      <c r="CD33" s="246"/>
      <c r="CE33" s="246"/>
      <c r="CF33" s="246"/>
      <c r="CG33" s="246"/>
      <c r="CH33" s="246"/>
      <c r="CI33" s="246"/>
      <c r="CJ33" s="246"/>
      <c r="CK33" s="246"/>
      <c r="CL33" s="246"/>
      <c r="CM33" s="246"/>
      <c r="CN33" s="246"/>
      <c r="CO33" s="246"/>
      <c r="CP33" s="246"/>
      <c r="CQ33" s="246"/>
      <c r="CR33" s="246"/>
      <c r="CS33" s="246"/>
      <c r="CT33" s="246"/>
      <c r="CU33" s="246"/>
      <c r="CV33" s="246"/>
      <c r="CW33" s="246"/>
      <c r="CX33" s="246"/>
      <c r="CY33" s="246"/>
      <c r="CZ33" s="246"/>
      <c r="DA33" s="246"/>
      <c r="DB33" s="246"/>
      <c r="DC33" s="246"/>
      <c r="DD33" s="246"/>
      <c r="DE33" s="246"/>
      <c r="DF33" s="246"/>
      <c r="DG33" s="246"/>
      <c r="DH33" s="246"/>
      <c r="DI33" s="246"/>
      <c r="DJ33" s="246"/>
      <c r="DK33" s="246"/>
      <c r="DL33" s="246"/>
      <c r="DM33" s="246"/>
      <c r="DN33" s="246"/>
      <c r="DO33" s="246"/>
      <c r="DP33" s="246"/>
      <c r="DQ33" s="246"/>
      <c r="DR33" s="246"/>
      <c r="DS33" s="246"/>
      <c r="DT33" s="246"/>
      <c r="DU33" s="246"/>
      <c r="DV33" s="246"/>
      <c r="DW33" s="246"/>
      <c r="DX33" s="246"/>
      <c r="DY33" s="246"/>
      <c r="DZ33" s="246"/>
      <c r="EA33" s="246"/>
      <c r="EB33" s="246"/>
      <c r="EC33" s="246"/>
      <c r="ED33" s="246"/>
      <c r="EE33" s="246"/>
      <c r="EF33" s="246"/>
      <c r="EG33" s="246"/>
      <c r="EH33" s="246"/>
      <c r="EI33" s="246"/>
      <c r="EJ33" s="246"/>
      <c r="EK33" s="246"/>
      <c r="EL33" s="246"/>
      <c r="EM33" s="246"/>
      <c r="EN33" s="246"/>
      <c r="EO33" s="246"/>
      <c r="EP33" s="246"/>
      <c r="EQ33" s="246"/>
      <c r="ER33" s="246"/>
      <c r="ES33" s="246"/>
      <c r="ET33" s="246"/>
      <c r="EU33" s="246"/>
      <c r="EV33" s="246"/>
      <c r="EW33" s="246"/>
      <c r="EX33" s="246"/>
      <c r="EY33" s="246"/>
      <c r="EZ33" s="246"/>
      <c r="FA33" s="246"/>
      <c r="FB33" s="246"/>
      <c r="FC33" s="246"/>
      <c r="FD33" s="246"/>
      <c r="FE33" s="246"/>
      <c r="FF33" s="246"/>
      <c r="FG33" s="246"/>
      <c r="FH33" s="246"/>
      <c r="FI33" s="246"/>
      <c r="FJ33" s="246"/>
      <c r="FK33" s="246"/>
      <c r="FL33" s="246"/>
      <c r="FM33" s="246"/>
      <c r="FN33" s="246"/>
      <c r="FO33" s="246"/>
      <c r="FP33" s="246"/>
      <c r="FQ33" s="246"/>
      <c r="FR33" s="246"/>
      <c r="FS33" s="246"/>
      <c r="FT33" s="246"/>
      <c r="FU33" s="246"/>
      <c r="FV33" s="246"/>
      <c r="FW33" s="246"/>
      <c r="FX33" s="246"/>
      <c r="FY33" s="246"/>
      <c r="FZ33" s="246"/>
      <c r="GA33" s="246"/>
      <c r="GB33" s="246"/>
      <c r="GC33" s="246"/>
      <c r="GD33" s="246"/>
      <c r="GE33" s="246"/>
      <c r="GF33" s="246"/>
      <c r="GG33" s="246"/>
      <c r="GH33" s="246"/>
      <c r="GI33" s="246"/>
      <c r="GJ33" s="246"/>
      <c r="GK33" s="246"/>
      <c r="GL33" s="246"/>
      <c r="GM33" s="246"/>
      <c r="GN33" s="246"/>
      <c r="GO33" s="246"/>
      <c r="GP33" s="246"/>
      <c r="GQ33" s="246"/>
      <c r="GR33" s="246"/>
      <c r="GS33" s="246"/>
      <c r="GT33" s="246"/>
      <c r="GU33" s="246"/>
      <c r="GV33" s="246"/>
      <c r="GW33" s="246"/>
      <c r="GX33" s="246"/>
      <c r="GY33" s="246"/>
      <c r="GZ33" s="246"/>
      <c r="HA33" s="246"/>
      <c r="HB33" s="246"/>
      <c r="HC33" s="246"/>
      <c r="HD33" s="246"/>
      <c r="HE33" s="246"/>
      <c r="HF33" s="246"/>
      <c r="HG33" s="246"/>
      <c r="HH33" s="246"/>
      <c r="HI33" s="246"/>
      <c r="HJ33" s="246"/>
      <c r="HK33" s="246"/>
      <c r="HL33" s="246"/>
      <c r="HM33" s="246"/>
      <c r="HN33" s="246"/>
      <c r="HO33" s="246"/>
      <c r="HP33" s="246"/>
      <c r="HQ33" s="246"/>
      <c r="HR33" s="246"/>
      <c r="HS33" s="246"/>
    </row>
    <row r="34" spans="1:227" customFormat="1">
      <c r="A34" s="246"/>
      <c r="B34" s="590"/>
      <c r="C34" s="527"/>
      <c r="D34" s="527"/>
      <c r="E34" s="246"/>
      <c r="F34" s="246"/>
      <c r="G34" s="246"/>
      <c r="H34" s="246"/>
      <c r="I34" s="246"/>
      <c r="J34" s="246"/>
      <c r="K34" s="246"/>
      <c r="L34" s="246"/>
      <c r="M34" s="246"/>
      <c r="N34" s="246"/>
      <c r="O34" s="246"/>
      <c r="P34" s="246"/>
      <c r="Q34" s="246"/>
      <c r="R34" s="246"/>
      <c r="S34" s="246"/>
      <c r="T34" s="246"/>
      <c r="U34" s="246"/>
      <c r="V34" s="246"/>
      <c r="W34" s="246"/>
      <c r="X34" s="246"/>
      <c r="Y34" s="246"/>
      <c r="Z34" s="246"/>
      <c r="AA34" s="246"/>
      <c r="AB34" s="246"/>
      <c r="AC34" s="246"/>
      <c r="AD34" s="246"/>
      <c r="AE34" s="246"/>
      <c r="AF34" s="246"/>
      <c r="AG34" s="246"/>
      <c r="AH34" s="246"/>
      <c r="AI34" s="246"/>
      <c r="AJ34" s="246"/>
      <c r="AK34" s="246"/>
      <c r="AL34" s="246"/>
      <c r="AM34" s="246"/>
      <c r="AN34" s="246"/>
      <c r="AO34" s="246"/>
      <c r="AP34" s="246"/>
      <c r="AQ34" s="246"/>
      <c r="AR34" s="246"/>
      <c r="AS34" s="246"/>
      <c r="AT34" s="246"/>
      <c r="AU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6"/>
      <c r="BU34" s="246"/>
      <c r="BV34" s="246"/>
      <c r="BW34" s="246"/>
      <c r="BX34" s="246"/>
      <c r="BY34" s="246"/>
      <c r="BZ34" s="246"/>
      <c r="CA34" s="246"/>
      <c r="CB34" s="246"/>
      <c r="CC34" s="246"/>
      <c r="CD34" s="246"/>
      <c r="CE34" s="246"/>
      <c r="CF34" s="246"/>
      <c r="CG34" s="246"/>
      <c r="CH34" s="246"/>
      <c r="CI34" s="246"/>
      <c r="CJ34" s="246"/>
      <c r="CK34" s="246"/>
      <c r="CL34" s="246"/>
      <c r="CM34" s="246"/>
      <c r="CN34" s="246"/>
      <c r="CO34" s="246"/>
      <c r="CP34" s="246"/>
      <c r="CQ34" s="246"/>
      <c r="CR34" s="246"/>
      <c r="CS34" s="246"/>
      <c r="CT34" s="246"/>
      <c r="CU34" s="246"/>
      <c r="CV34" s="246"/>
      <c r="CW34" s="246"/>
      <c r="CX34" s="246"/>
      <c r="CY34" s="246"/>
      <c r="CZ34" s="246"/>
      <c r="DA34" s="246"/>
      <c r="DB34" s="246"/>
      <c r="DC34" s="246"/>
      <c r="DD34" s="246"/>
      <c r="DE34" s="246"/>
      <c r="DF34" s="246"/>
      <c r="DG34" s="246"/>
      <c r="DH34" s="246"/>
      <c r="DI34" s="246"/>
      <c r="DJ34" s="246"/>
      <c r="DK34" s="246"/>
      <c r="DL34" s="246"/>
      <c r="DM34" s="246"/>
      <c r="DN34" s="246"/>
      <c r="DO34" s="246"/>
      <c r="DP34" s="246"/>
      <c r="DQ34" s="246"/>
      <c r="DR34" s="246"/>
      <c r="DS34" s="246"/>
      <c r="DT34" s="246"/>
      <c r="DU34" s="246"/>
      <c r="DV34" s="246"/>
      <c r="DW34" s="246"/>
      <c r="DX34" s="246"/>
      <c r="DY34" s="246"/>
      <c r="DZ34" s="246"/>
      <c r="EA34" s="246"/>
      <c r="EB34" s="246"/>
      <c r="EC34" s="246"/>
      <c r="ED34" s="246"/>
      <c r="EE34" s="246"/>
      <c r="EF34" s="246"/>
      <c r="EG34" s="246"/>
      <c r="EH34" s="246"/>
      <c r="EI34" s="246"/>
      <c r="EJ34" s="246"/>
      <c r="EK34" s="246"/>
      <c r="EL34" s="246"/>
      <c r="EM34" s="246"/>
      <c r="EN34" s="246"/>
      <c r="EO34" s="246"/>
      <c r="EP34" s="246"/>
      <c r="EQ34" s="246"/>
      <c r="ER34" s="246"/>
      <c r="ES34" s="246"/>
      <c r="ET34" s="246"/>
      <c r="EU34" s="246"/>
      <c r="EV34" s="246"/>
      <c r="EW34" s="246"/>
      <c r="EX34" s="246"/>
      <c r="EY34" s="246"/>
      <c r="EZ34" s="246"/>
      <c r="FA34" s="246"/>
      <c r="FB34" s="246"/>
      <c r="FC34" s="246"/>
      <c r="FD34" s="246"/>
      <c r="FE34" s="246"/>
      <c r="FF34" s="246"/>
      <c r="FG34" s="246"/>
      <c r="FH34" s="246"/>
      <c r="FI34" s="246"/>
      <c r="FJ34" s="246"/>
      <c r="FK34" s="246"/>
      <c r="FL34" s="246"/>
      <c r="FM34" s="246"/>
      <c r="FN34" s="246"/>
      <c r="FO34" s="246"/>
      <c r="FP34" s="246"/>
      <c r="FQ34" s="246"/>
      <c r="FR34" s="246"/>
      <c r="FS34" s="246"/>
      <c r="FT34" s="246"/>
      <c r="FU34" s="246"/>
      <c r="FV34" s="246"/>
      <c r="FW34" s="246"/>
      <c r="FX34" s="246"/>
      <c r="FY34" s="246"/>
      <c r="FZ34" s="246"/>
      <c r="GA34" s="246"/>
      <c r="GB34" s="246"/>
      <c r="GC34" s="246"/>
      <c r="GD34" s="246"/>
      <c r="GE34" s="246"/>
      <c r="GF34" s="246"/>
      <c r="GG34" s="246"/>
      <c r="GH34" s="246"/>
      <c r="GI34" s="246"/>
      <c r="GJ34" s="246"/>
      <c r="GK34" s="246"/>
      <c r="GL34" s="246"/>
      <c r="GM34" s="246"/>
      <c r="GN34" s="246"/>
      <c r="GO34" s="246"/>
      <c r="GP34" s="246"/>
      <c r="GQ34" s="246"/>
      <c r="GR34" s="246"/>
      <c r="GS34" s="246"/>
      <c r="GT34" s="246"/>
      <c r="GU34" s="246"/>
      <c r="GV34" s="246"/>
      <c r="GW34" s="246"/>
      <c r="GX34" s="246"/>
      <c r="GY34" s="246"/>
      <c r="GZ34" s="246"/>
      <c r="HA34" s="246"/>
      <c r="HB34" s="246"/>
      <c r="HC34" s="246"/>
      <c r="HD34" s="246"/>
      <c r="HE34" s="246"/>
      <c r="HF34" s="246"/>
      <c r="HG34" s="246"/>
      <c r="HH34" s="246"/>
      <c r="HI34" s="246"/>
      <c r="HJ34" s="246"/>
      <c r="HK34" s="246"/>
      <c r="HL34" s="246"/>
      <c r="HM34" s="246"/>
      <c r="HN34" s="246"/>
      <c r="HO34" s="246"/>
      <c r="HP34" s="246"/>
      <c r="HQ34" s="246"/>
      <c r="HR34" s="246"/>
      <c r="HS34" s="246"/>
    </row>
    <row r="35" spans="1:227" customFormat="1">
      <c r="A35" s="246"/>
      <c r="B35" s="590"/>
      <c r="C35" s="527"/>
      <c r="D35" s="527"/>
      <c r="E35" s="246"/>
      <c r="F35" s="246"/>
      <c r="G35" s="246"/>
      <c r="H35" s="246"/>
      <c r="I35" s="246"/>
      <c r="J35" s="246"/>
      <c r="K35" s="246"/>
      <c r="L35" s="246"/>
      <c r="M35" s="246"/>
      <c r="N35" s="246"/>
      <c r="O35" s="246"/>
      <c r="P35" s="246"/>
      <c r="Q35" s="246"/>
      <c r="R35" s="246"/>
      <c r="S35" s="246"/>
      <c r="T35" s="246"/>
      <c r="U35" s="246"/>
      <c r="V35" s="246"/>
      <c r="W35" s="246"/>
      <c r="X35" s="246"/>
      <c r="Y35" s="246"/>
      <c r="Z35" s="246"/>
      <c r="AA35" s="246"/>
      <c r="AB35" s="246"/>
      <c r="AC35" s="246"/>
      <c r="AD35" s="246"/>
      <c r="AE35" s="246"/>
      <c r="AF35" s="246"/>
      <c r="AG35" s="246"/>
      <c r="AH35" s="246"/>
      <c r="AI35" s="246"/>
      <c r="AJ35" s="246"/>
      <c r="AK35" s="246"/>
      <c r="AL35" s="246"/>
      <c r="AM35" s="246"/>
      <c r="AN35" s="246"/>
      <c r="AO35" s="246"/>
      <c r="AP35" s="246"/>
      <c r="AQ35" s="246"/>
      <c r="AR35" s="246"/>
      <c r="AS35" s="246"/>
      <c r="AT35" s="246"/>
      <c r="AU35" s="246"/>
      <c r="AV35" s="246"/>
      <c r="AW35" s="246"/>
      <c r="AX35" s="246"/>
      <c r="AY35" s="246"/>
      <c r="AZ35" s="246"/>
      <c r="BA35" s="246"/>
      <c r="BB35" s="246"/>
      <c r="BC35" s="246"/>
      <c r="BD35" s="246"/>
      <c r="BE35" s="246"/>
      <c r="BF35" s="246"/>
      <c r="BG35" s="246"/>
      <c r="BH35" s="246"/>
      <c r="BI35" s="246"/>
      <c r="BJ35" s="246"/>
      <c r="BK35" s="246"/>
      <c r="BL35" s="246"/>
      <c r="BM35" s="246"/>
      <c r="BN35" s="246"/>
      <c r="BO35" s="246"/>
      <c r="BP35" s="246"/>
      <c r="BQ35" s="246"/>
      <c r="BR35" s="246"/>
      <c r="BS35" s="246"/>
      <c r="BT35" s="246"/>
      <c r="BU35" s="246"/>
      <c r="BV35" s="246"/>
      <c r="BW35" s="246"/>
      <c r="BX35" s="246"/>
      <c r="BY35" s="246"/>
      <c r="BZ35" s="246"/>
      <c r="CA35" s="246"/>
      <c r="CB35" s="246"/>
      <c r="CC35" s="246"/>
      <c r="CD35" s="246"/>
      <c r="CE35" s="246"/>
      <c r="CF35" s="246"/>
      <c r="CG35" s="246"/>
      <c r="CH35" s="246"/>
      <c r="CI35" s="246"/>
      <c r="CJ35" s="246"/>
      <c r="CK35" s="246"/>
      <c r="CL35" s="246"/>
      <c r="CM35" s="246"/>
      <c r="CN35" s="246"/>
      <c r="CO35" s="246"/>
      <c r="CP35" s="246"/>
      <c r="CQ35" s="246"/>
      <c r="CR35" s="246"/>
      <c r="CS35" s="246"/>
      <c r="CT35" s="246"/>
      <c r="CU35" s="246"/>
      <c r="CV35" s="246"/>
      <c r="CW35" s="246"/>
      <c r="CX35" s="246"/>
      <c r="CY35" s="246"/>
      <c r="CZ35" s="246"/>
      <c r="DA35" s="246"/>
      <c r="DB35" s="246"/>
      <c r="DC35" s="246"/>
      <c r="DD35" s="246"/>
      <c r="DE35" s="246"/>
      <c r="DF35" s="246"/>
      <c r="DG35" s="246"/>
      <c r="DH35" s="246"/>
      <c r="DI35" s="246"/>
      <c r="DJ35" s="246"/>
      <c r="DK35" s="246"/>
      <c r="DL35" s="246"/>
      <c r="DM35" s="246"/>
      <c r="DN35" s="246"/>
      <c r="DO35" s="246"/>
      <c r="DP35" s="246"/>
      <c r="DQ35" s="246"/>
      <c r="DR35" s="246"/>
      <c r="DS35" s="246"/>
      <c r="DT35" s="246"/>
      <c r="DU35" s="246"/>
      <c r="DV35" s="246"/>
      <c r="DW35" s="246"/>
      <c r="DX35" s="246"/>
      <c r="DY35" s="246"/>
      <c r="DZ35" s="246"/>
      <c r="EA35" s="246"/>
      <c r="EB35" s="246"/>
      <c r="EC35" s="246"/>
      <c r="ED35" s="246"/>
      <c r="EE35" s="246"/>
      <c r="EF35" s="246"/>
      <c r="EG35" s="246"/>
      <c r="EH35" s="246"/>
      <c r="EI35" s="246"/>
      <c r="EJ35" s="246"/>
      <c r="EK35" s="246"/>
      <c r="EL35" s="246"/>
      <c r="EM35" s="246"/>
      <c r="EN35" s="246"/>
      <c r="EO35" s="246"/>
      <c r="EP35" s="246"/>
      <c r="EQ35" s="246"/>
      <c r="ER35" s="246"/>
      <c r="ES35" s="246"/>
      <c r="ET35" s="246"/>
      <c r="EU35" s="246"/>
      <c r="EV35" s="246"/>
      <c r="EW35" s="246"/>
      <c r="EX35" s="246"/>
      <c r="EY35" s="246"/>
      <c r="EZ35" s="246"/>
      <c r="FA35" s="246"/>
      <c r="FB35" s="246"/>
      <c r="FC35" s="246"/>
      <c r="FD35" s="246"/>
      <c r="FE35" s="246"/>
      <c r="FF35" s="246"/>
      <c r="FG35" s="246"/>
      <c r="FH35" s="246"/>
      <c r="FI35" s="246"/>
      <c r="FJ35" s="246"/>
      <c r="FK35" s="246"/>
      <c r="FL35" s="246"/>
      <c r="FM35" s="246"/>
      <c r="FN35" s="246"/>
      <c r="FO35" s="246"/>
      <c r="FP35" s="246"/>
      <c r="FQ35" s="246"/>
      <c r="FR35" s="246"/>
      <c r="FS35" s="246"/>
      <c r="FT35" s="246"/>
      <c r="FU35" s="246"/>
      <c r="FV35" s="246"/>
      <c r="FW35" s="246"/>
      <c r="FX35" s="246"/>
      <c r="FY35" s="246"/>
      <c r="FZ35" s="246"/>
      <c r="GA35" s="246"/>
      <c r="GB35" s="246"/>
      <c r="GC35" s="246"/>
      <c r="GD35" s="246"/>
      <c r="GE35" s="246"/>
      <c r="GF35" s="246"/>
      <c r="GG35" s="246"/>
      <c r="GH35" s="246"/>
      <c r="GI35" s="246"/>
      <c r="GJ35" s="246"/>
      <c r="GK35" s="246"/>
      <c r="GL35" s="246"/>
      <c r="GM35" s="246"/>
      <c r="GN35" s="246"/>
      <c r="GO35" s="246"/>
      <c r="GP35" s="246"/>
      <c r="GQ35" s="246"/>
      <c r="GR35" s="246"/>
      <c r="GS35" s="246"/>
      <c r="GT35" s="246"/>
      <c r="GU35" s="246"/>
      <c r="GV35" s="246"/>
      <c r="GW35" s="246"/>
      <c r="GX35" s="246"/>
      <c r="GY35" s="246"/>
      <c r="GZ35" s="246"/>
      <c r="HA35" s="246"/>
      <c r="HB35" s="246"/>
      <c r="HC35" s="246"/>
      <c r="HD35" s="246"/>
      <c r="HE35" s="246"/>
      <c r="HF35" s="246"/>
      <c r="HG35" s="246"/>
      <c r="HH35" s="246"/>
      <c r="HI35" s="246"/>
      <c r="HJ35" s="246"/>
      <c r="HK35" s="246"/>
      <c r="HL35" s="246"/>
      <c r="HM35" s="246"/>
      <c r="HN35" s="246"/>
      <c r="HO35" s="246"/>
      <c r="HP35" s="246"/>
      <c r="HQ35" s="246"/>
      <c r="HR35" s="246"/>
      <c r="HS35" s="246"/>
    </row>
    <row r="36" spans="1:227" customFormat="1">
      <c r="A36" s="246"/>
      <c r="B36" s="590"/>
      <c r="C36" s="527"/>
      <c r="D36" s="527"/>
      <c r="E36" s="246"/>
      <c r="F36" s="246"/>
      <c r="G36" s="246"/>
      <c r="H36" s="246"/>
      <c r="I36" s="246"/>
      <c r="J36" s="246"/>
      <c r="K36" s="246"/>
      <c r="L36" s="246"/>
      <c r="M36" s="246"/>
      <c r="N36" s="246"/>
      <c r="O36" s="246"/>
      <c r="P36" s="246"/>
      <c r="Q36" s="246"/>
      <c r="R36" s="246"/>
      <c r="S36" s="246"/>
      <c r="T36" s="246"/>
      <c r="U36" s="246"/>
      <c r="V36" s="246"/>
      <c r="W36" s="246"/>
      <c r="X36" s="246"/>
      <c r="Y36" s="246"/>
      <c r="Z36" s="246"/>
      <c r="AA36" s="246"/>
      <c r="AB36" s="246"/>
      <c r="AC36" s="246"/>
      <c r="AD36" s="246"/>
      <c r="AE36" s="246"/>
      <c r="AF36" s="246"/>
      <c r="AG36" s="246"/>
      <c r="AH36" s="246"/>
      <c r="AI36" s="246"/>
      <c r="AJ36" s="246"/>
      <c r="AK36" s="246"/>
      <c r="AL36" s="246"/>
      <c r="AM36" s="246"/>
      <c r="AN36" s="246"/>
      <c r="AO36" s="246"/>
      <c r="AP36" s="246"/>
      <c r="AQ36" s="246"/>
      <c r="AR36" s="246"/>
      <c r="AS36" s="246"/>
      <c r="AT36" s="246"/>
      <c r="AU36" s="246"/>
      <c r="AV36" s="246"/>
      <c r="AW36" s="246"/>
      <c r="AX36" s="246"/>
      <c r="AY36" s="246"/>
      <c r="AZ36" s="246"/>
      <c r="BA36" s="246"/>
      <c r="BB36" s="246"/>
      <c r="BC36" s="246"/>
      <c r="BD36" s="246"/>
      <c r="BE36" s="246"/>
      <c r="BF36" s="246"/>
      <c r="BG36" s="246"/>
      <c r="BH36" s="246"/>
      <c r="BI36" s="246"/>
      <c r="BJ36" s="246"/>
      <c r="BK36" s="246"/>
      <c r="BL36" s="246"/>
      <c r="BM36" s="246"/>
      <c r="BN36" s="246"/>
      <c r="BO36" s="246"/>
      <c r="BP36" s="246"/>
      <c r="BQ36" s="246"/>
      <c r="BR36" s="246"/>
      <c r="BS36" s="246"/>
      <c r="BT36" s="246"/>
      <c r="BU36" s="246"/>
      <c r="BV36" s="246"/>
      <c r="BW36" s="246"/>
      <c r="BX36" s="246"/>
      <c r="BY36" s="246"/>
      <c r="BZ36" s="246"/>
      <c r="CA36" s="246"/>
      <c r="CB36" s="246"/>
      <c r="CC36" s="246"/>
      <c r="CD36" s="246"/>
      <c r="CE36" s="246"/>
      <c r="CF36" s="246"/>
      <c r="CG36" s="246"/>
      <c r="CH36" s="246"/>
      <c r="CI36" s="246"/>
      <c r="CJ36" s="246"/>
      <c r="CK36" s="246"/>
      <c r="CL36" s="246"/>
      <c r="CM36" s="246"/>
      <c r="CN36" s="246"/>
      <c r="CO36" s="246"/>
      <c r="CP36" s="246"/>
      <c r="CQ36" s="246"/>
      <c r="CR36" s="246"/>
      <c r="CS36" s="246"/>
      <c r="CT36" s="246"/>
      <c r="CU36" s="246"/>
      <c r="CV36" s="246"/>
      <c r="CW36" s="246"/>
      <c r="CX36" s="246"/>
      <c r="CY36" s="246"/>
      <c r="CZ36" s="246"/>
      <c r="DA36" s="246"/>
      <c r="DB36" s="246"/>
      <c r="DC36" s="246"/>
      <c r="DD36" s="246"/>
      <c r="DE36" s="246"/>
      <c r="DF36" s="246"/>
      <c r="DG36" s="246"/>
      <c r="DH36" s="246"/>
      <c r="DI36" s="246"/>
      <c r="DJ36" s="246"/>
      <c r="DK36" s="246"/>
      <c r="DL36" s="246"/>
      <c r="DM36" s="246"/>
      <c r="DN36" s="246"/>
      <c r="DO36" s="246"/>
      <c r="DP36" s="246"/>
      <c r="DQ36" s="246"/>
      <c r="DR36" s="246"/>
      <c r="DS36" s="246"/>
      <c r="DT36" s="246"/>
      <c r="DU36" s="246"/>
      <c r="DV36" s="246"/>
      <c r="DW36" s="246"/>
      <c r="DX36" s="246"/>
      <c r="DY36" s="246"/>
      <c r="DZ36" s="246"/>
      <c r="EA36" s="246"/>
      <c r="EB36" s="246"/>
      <c r="EC36" s="246"/>
      <c r="ED36" s="246"/>
      <c r="EE36" s="246"/>
      <c r="EF36" s="246"/>
      <c r="EG36" s="246"/>
      <c r="EH36" s="246"/>
      <c r="EI36" s="246"/>
      <c r="EJ36" s="246"/>
      <c r="EK36" s="246"/>
      <c r="EL36" s="246"/>
      <c r="EM36" s="246"/>
      <c r="EN36" s="246"/>
      <c r="EO36" s="246"/>
      <c r="EP36" s="246"/>
      <c r="EQ36" s="246"/>
      <c r="ER36" s="246"/>
      <c r="ES36" s="246"/>
      <c r="ET36" s="246"/>
      <c r="EU36" s="246"/>
      <c r="EV36" s="246"/>
      <c r="EW36" s="246"/>
      <c r="EX36" s="246"/>
      <c r="EY36" s="246"/>
      <c r="EZ36" s="246"/>
      <c r="FA36" s="246"/>
      <c r="FB36" s="246"/>
      <c r="FC36" s="246"/>
      <c r="FD36" s="246"/>
      <c r="FE36" s="246"/>
      <c r="FF36" s="246"/>
      <c r="FG36" s="246"/>
      <c r="FH36" s="246"/>
      <c r="FI36" s="246"/>
      <c r="FJ36" s="246"/>
      <c r="FK36" s="246"/>
      <c r="FL36" s="246"/>
      <c r="FM36" s="246"/>
      <c r="FN36" s="246"/>
      <c r="FO36" s="246"/>
      <c r="FP36" s="246"/>
      <c r="FQ36" s="246"/>
      <c r="FR36" s="246"/>
      <c r="FS36" s="246"/>
      <c r="FT36" s="246"/>
      <c r="FU36" s="246"/>
      <c r="FV36" s="246"/>
      <c r="FW36" s="246"/>
      <c r="FX36" s="246"/>
      <c r="FY36" s="246"/>
      <c r="FZ36" s="246"/>
      <c r="GA36" s="246"/>
      <c r="GB36" s="246"/>
      <c r="GC36" s="246"/>
      <c r="GD36" s="246"/>
      <c r="GE36" s="246"/>
      <c r="GF36" s="246"/>
      <c r="GG36" s="246"/>
      <c r="GH36" s="246"/>
      <c r="GI36" s="246"/>
      <c r="GJ36" s="246"/>
      <c r="GK36" s="246"/>
      <c r="GL36" s="246"/>
      <c r="GM36" s="246"/>
      <c r="GN36" s="246"/>
      <c r="GO36" s="246"/>
      <c r="GP36" s="246"/>
      <c r="GQ36" s="246"/>
      <c r="GR36" s="246"/>
      <c r="GS36" s="246"/>
      <c r="GT36" s="246"/>
      <c r="GU36" s="246"/>
      <c r="GV36" s="246"/>
      <c r="GW36" s="246"/>
      <c r="GX36" s="246"/>
      <c r="GY36" s="246"/>
      <c r="GZ36" s="246"/>
      <c r="HA36" s="246"/>
      <c r="HB36" s="246"/>
      <c r="HC36" s="246"/>
      <c r="HD36" s="246"/>
      <c r="HE36" s="246"/>
      <c r="HF36" s="246"/>
      <c r="HG36" s="246"/>
      <c r="HH36" s="246"/>
      <c r="HI36" s="246"/>
      <c r="HJ36" s="246"/>
      <c r="HK36" s="246"/>
      <c r="HL36" s="246"/>
      <c r="HM36" s="246"/>
      <c r="HN36" s="246"/>
      <c r="HO36" s="246"/>
      <c r="HP36" s="246"/>
      <c r="HQ36" s="246"/>
      <c r="HR36" s="246"/>
      <c r="HS36" s="246"/>
    </row>
    <row r="37" spans="1:227" customFormat="1">
      <c r="A37" s="246"/>
      <c r="B37" s="590"/>
      <c r="C37" s="527"/>
      <c r="D37" s="527"/>
      <c r="E37" s="246"/>
      <c r="F37" s="246"/>
      <c r="G37" s="246"/>
      <c r="H37" s="246"/>
      <c r="I37" s="246"/>
      <c r="J37" s="246"/>
      <c r="K37" s="246"/>
      <c r="L37" s="246"/>
      <c r="M37" s="246"/>
      <c r="N37" s="246"/>
      <c r="O37" s="246"/>
      <c r="P37" s="246"/>
      <c r="Q37" s="246"/>
      <c r="R37" s="246"/>
      <c r="S37" s="246"/>
      <c r="T37" s="246"/>
      <c r="U37" s="246"/>
      <c r="V37" s="246"/>
      <c r="W37" s="246"/>
      <c r="X37" s="246"/>
      <c r="Y37" s="246"/>
      <c r="Z37" s="246"/>
      <c r="AA37" s="246"/>
      <c r="AB37" s="246"/>
      <c r="AC37" s="246"/>
      <c r="AD37" s="246"/>
      <c r="AE37" s="246"/>
      <c r="AF37" s="246"/>
      <c r="AG37" s="246"/>
      <c r="AH37" s="246"/>
      <c r="AI37" s="246"/>
      <c r="AJ37" s="246"/>
      <c r="AK37" s="246"/>
      <c r="AL37" s="246"/>
      <c r="AM37" s="246"/>
      <c r="AN37" s="246"/>
      <c r="AO37" s="246"/>
      <c r="AP37" s="246"/>
      <c r="AQ37" s="246"/>
      <c r="AR37" s="246"/>
      <c r="AS37" s="246"/>
      <c r="AT37" s="246"/>
      <c r="AU37" s="246"/>
      <c r="AV37" s="246"/>
      <c r="AW37" s="246"/>
      <c r="AX37" s="246"/>
      <c r="AY37" s="246"/>
      <c r="AZ37" s="246"/>
      <c r="BA37" s="246"/>
      <c r="BB37" s="246"/>
      <c r="BC37" s="246"/>
      <c r="BD37" s="246"/>
      <c r="BE37" s="246"/>
      <c r="BF37" s="246"/>
      <c r="BG37" s="246"/>
      <c r="BH37" s="246"/>
      <c r="BI37" s="246"/>
      <c r="BJ37" s="246"/>
      <c r="BK37" s="246"/>
      <c r="BL37" s="246"/>
      <c r="BM37" s="246"/>
      <c r="BN37" s="246"/>
      <c r="BO37" s="246"/>
      <c r="BP37" s="246"/>
      <c r="BQ37" s="246"/>
      <c r="BR37" s="246"/>
      <c r="BS37" s="246"/>
      <c r="BT37" s="246"/>
      <c r="BU37" s="246"/>
      <c r="BV37" s="246"/>
      <c r="BW37" s="246"/>
      <c r="BX37" s="246"/>
      <c r="BY37" s="246"/>
      <c r="BZ37" s="246"/>
      <c r="CA37" s="246"/>
      <c r="CB37" s="246"/>
      <c r="CC37" s="246"/>
      <c r="CD37" s="246"/>
      <c r="CE37" s="246"/>
      <c r="CF37" s="246"/>
      <c r="CG37" s="246"/>
      <c r="CH37" s="246"/>
      <c r="CI37" s="246"/>
      <c r="CJ37" s="246"/>
      <c r="CK37" s="246"/>
      <c r="CL37" s="246"/>
      <c r="CM37" s="246"/>
      <c r="CN37" s="246"/>
      <c r="CO37" s="246"/>
      <c r="CP37" s="246"/>
      <c r="CQ37" s="246"/>
      <c r="CR37" s="246"/>
      <c r="CS37" s="246"/>
      <c r="CT37" s="246"/>
      <c r="CU37" s="246"/>
      <c r="CV37" s="246"/>
      <c r="CW37" s="246"/>
      <c r="CX37" s="246"/>
      <c r="CY37" s="246"/>
      <c r="CZ37" s="246"/>
      <c r="DA37" s="246"/>
      <c r="DB37" s="246"/>
      <c r="DC37" s="246"/>
      <c r="DD37" s="246"/>
      <c r="DE37" s="246"/>
      <c r="DF37" s="246"/>
      <c r="DG37" s="246"/>
      <c r="DH37" s="246"/>
      <c r="DI37" s="246"/>
      <c r="DJ37" s="246"/>
      <c r="DK37" s="246"/>
      <c r="DL37" s="246"/>
      <c r="DM37" s="246"/>
      <c r="DN37" s="246"/>
      <c r="DO37" s="246"/>
      <c r="DP37" s="246"/>
      <c r="DQ37" s="246"/>
      <c r="DR37" s="246"/>
      <c r="DS37" s="246"/>
      <c r="DT37" s="246"/>
      <c r="DU37" s="246"/>
      <c r="DV37" s="246"/>
      <c r="DW37" s="246"/>
      <c r="DX37" s="246"/>
      <c r="DY37" s="246"/>
      <c r="DZ37" s="246"/>
      <c r="EA37" s="246"/>
      <c r="EB37" s="246"/>
      <c r="EC37" s="246"/>
      <c r="ED37" s="246"/>
      <c r="EE37" s="246"/>
      <c r="EF37" s="246"/>
      <c r="EG37" s="246"/>
      <c r="EH37" s="246"/>
      <c r="EI37" s="246"/>
      <c r="EJ37" s="246"/>
      <c r="EK37" s="246"/>
      <c r="EL37" s="246"/>
      <c r="EM37" s="246"/>
      <c r="EN37" s="246"/>
      <c r="EO37" s="246"/>
      <c r="EP37" s="246"/>
      <c r="EQ37" s="246"/>
      <c r="ER37" s="246"/>
      <c r="ES37" s="246"/>
      <c r="ET37" s="246"/>
      <c r="EU37" s="246"/>
      <c r="EV37" s="246"/>
      <c r="EW37" s="246"/>
      <c r="EX37" s="246"/>
      <c r="EY37" s="246"/>
      <c r="EZ37" s="246"/>
      <c r="FA37" s="246"/>
      <c r="FB37" s="246"/>
      <c r="FC37" s="246"/>
      <c r="FD37" s="246"/>
      <c r="FE37" s="246"/>
      <c r="FF37" s="246"/>
      <c r="FG37" s="246"/>
      <c r="FH37" s="246"/>
      <c r="FI37" s="246"/>
      <c r="FJ37" s="246"/>
      <c r="FK37" s="246"/>
      <c r="FL37" s="246"/>
      <c r="FM37" s="246"/>
      <c r="FN37" s="246"/>
      <c r="FO37" s="246"/>
      <c r="FP37" s="246"/>
      <c r="FQ37" s="246"/>
      <c r="FR37" s="246"/>
      <c r="FS37" s="246"/>
      <c r="FT37" s="246"/>
      <c r="FU37" s="246"/>
      <c r="FV37" s="246"/>
      <c r="FW37" s="246"/>
      <c r="FX37" s="246"/>
      <c r="FY37" s="246"/>
      <c r="FZ37" s="246"/>
      <c r="GA37" s="246"/>
      <c r="GB37" s="246"/>
      <c r="GC37" s="246"/>
      <c r="GD37" s="246"/>
      <c r="GE37" s="246"/>
      <c r="GF37" s="246"/>
      <c r="GG37" s="246"/>
      <c r="GH37" s="246"/>
      <c r="GI37" s="246"/>
      <c r="GJ37" s="246"/>
      <c r="GK37" s="246"/>
      <c r="GL37" s="246"/>
      <c r="GM37" s="246"/>
      <c r="GN37" s="246"/>
      <c r="GO37" s="246"/>
      <c r="GP37" s="246"/>
      <c r="GQ37" s="246"/>
      <c r="GR37" s="246"/>
      <c r="GS37" s="246"/>
      <c r="GT37" s="246"/>
      <c r="GU37" s="246"/>
      <c r="GV37" s="246"/>
      <c r="GW37" s="246"/>
      <c r="GX37" s="246"/>
      <c r="GY37" s="246"/>
      <c r="GZ37" s="246"/>
      <c r="HA37" s="246"/>
      <c r="HB37" s="246"/>
      <c r="HC37" s="246"/>
      <c r="HD37" s="246"/>
      <c r="HE37" s="246"/>
      <c r="HF37" s="246"/>
      <c r="HG37" s="246"/>
      <c r="HH37" s="246"/>
      <c r="HI37" s="246"/>
      <c r="HJ37" s="246"/>
      <c r="HK37" s="246"/>
      <c r="HL37" s="246"/>
      <c r="HM37" s="246"/>
      <c r="HN37" s="246"/>
      <c r="HO37" s="246"/>
      <c r="HP37" s="246"/>
      <c r="HQ37" s="246"/>
      <c r="HR37" s="246"/>
      <c r="HS37" s="246"/>
    </row>
    <row r="38" spans="1:227" customFormat="1">
      <c r="A38" s="246"/>
      <c r="B38" s="590"/>
      <c r="C38" s="527"/>
      <c r="D38" s="527"/>
      <c r="E38" s="246"/>
      <c r="F38" s="246"/>
      <c r="G38" s="246"/>
      <c r="H38" s="246"/>
      <c r="I38" s="246"/>
      <c r="J38" s="246"/>
      <c r="K38" s="246"/>
      <c r="L38" s="246"/>
      <c r="M38" s="246"/>
      <c r="N38" s="246"/>
      <c r="O38" s="246"/>
      <c r="P38" s="246"/>
      <c r="Q38" s="246"/>
      <c r="R38" s="246"/>
      <c r="S38" s="246"/>
      <c r="T38" s="246"/>
      <c r="U38" s="246"/>
      <c r="V38" s="246"/>
      <c r="W38" s="246"/>
      <c r="X38" s="246"/>
      <c r="Y38" s="246"/>
      <c r="Z38" s="246"/>
      <c r="AA38" s="246"/>
      <c r="AB38" s="246"/>
      <c r="AC38" s="246"/>
      <c r="AD38" s="246"/>
      <c r="AE38" s="246"/>
      <c r="AF38" s="246"/>
      <c r="AG38" s="246"/>
      <c r="AH38" s="246"/>
      <c r="AI38" s="246"/>
      <c r="AJ38" s="246"/>
      <c r="AK38" s="246"/>
      <c r="AL38" s="246"/>
      <c r="AM38" s="246"/>
      <c r="AN38" s="246"/>
      <c r="AO38" s="246"/>
      <c r="AP38" s="246"/>
      <c r="AQ38" s="246"/>
      <c r="AR38" s="246"/>
      <c r="AS38" s="246"/>
      <c r="AT38" s="246"/>
      <c r="AU38" s="246"/>
      <c r="AV38" s="246"/>
      <c r="AW38" s="246"/>
      <c r="AX38" s="246"/>
      <c r="AY38" s="246"/>
      <c r="AZ38" s="246"/>
      <c r="BA38" s="246"/>
      <c r="BB38" s="246"/>
      <c r="BC38" s="246"/>
      <c r="BD38" s="246"/>
      <c r="BE38" s="246"/>
      <c r="BF38" s="246"/>
      <c r="BG38" s="246"/>
      <c r="BH38" s="246"/>
      <c r="BI38" s="246"/>
      <c r="BJ38" s="246"/>
      <c r="BK38" s="246"/>
      <c r="BL38" s="246"/>
      <c r="BM38" s="246"/>
      <c r="BN38" s="246"/>
      <c r="BO38" s="246"/>
      <c r="BP38" s="246"/>
      <c r="BQ38" s="246"/>
      <c r="BR38" s="246"/>
      <c r="BS38" s="246"/>
      <c r="BT38" s="246"/>
      <c r="BU38" s="246"/>
      <c r="BV38" s="246"/>
      <c r="BW38" s="246"/>
      <c r="BX38" s="246"/>
      <c r="BY38" s="246"/>
      <c r="BZ38" s="246"/>
      <c r="CA38" s="246"/>
      <c r="CB38" s="246"/>
      <c r="CC38" s="246"/>
      <c r="CD38" s="246"/>
      <c r="CE38" s="246"/>
      <c r="CF38" s="246"/>
      <c r="CG38" s="246"/>
      <c r="CH38" s="246"/>
      <c r="CI38" s="246"/>
      <c r="CJ38" s="246"/>
      <c r="CK38" s="246"/>
      <c r="CL38" s="246"/>
      <c r="CM38" s="246"/>
      <c r="CN38" s="246"/>
      <c r="CO38" s="246"/>
      <c r="CP38" s="246"/>
      <c r="CQ38" s="246"/>
      <c r="CR38" s="246"/>
      <c r="CS38" s="246"/>
      <c r="CT38" s="246"/>
      <c r="CU38" s="246"/>
      <c r="CV38" s="246"/>
      <c r="CW38" s="246"/>
      <c r="CX38" s="246"/>
      <c r="CY38" s="246"/>
      <c r="CZ38" s="246"/>
      <c r="DA38" s="246"/>
      <c r="DB38" s="246"/>
      <c r="DC38" s="246"/>
      <c r="DD38" s="246"/>
      <c r="DE38" s="246"/>
      <c r="DF38" s="246"/>
      <c r="DG38" s="246"/>
      <c r="DH38" s="246"/>
      <c r="DI38" s="246"/>
      <c r="DJ38" s="246"/>
      <c r="DK38" s="246"/>
      <c r="DL38" s="246"/>
      <c r="DM38" s="246"/>
      <c r="DN38" s="246"/>
      <c r="DO38" s="246"/>
      <c r="DP38" s="246"/>
      <c r="DQ38" s="246"/>
      <c r="DR38" s="246"/>
      <c r="DS38" s="246"/>
      <c r="DT38" s="246"/>
      <c r="DU38" s="246"/>
      <c r="DV38" s="246"/>
      <c r="DW38" s="246"/>
      <c r="DX38" s="246"/>
      <c r="DY38" s="246"/>
      <c r="DZ38" s="246"/>
      <c r="EA38" s="246"/>
      <c r="EB38" s="246"/>
      <c r="EC38" s="246"/>
      <c r="ED38" s="246"/>
      <c r="EE38" s="246"/>
      <c r="EF38" s="246"/>
      <c r="EG38" s="246"/>
      <c r="EH38" s="246"/>
      <c r="EI38" s="246"/>
      <c r="EJ38" s="246"/>
      <c r="EK38" s="246"/>
      <c r="EL38" s="246"/>
      <c r="EM38" s="246"/>
      <c r="EN38" s="246"/>
      <c r="EO38" s="246"/>
      <c r="EP38" s="246"/>
      <c r="EQ38" s="246"/>
      <c r="ER38" s="246"/>
      <c r="ES38" s="246"/>
      <c r="ET38" s="246"/>
      <c r="EU38" s="246"/>
      <c r="EV38" s="246"/>
      <c r="EW38" s="246"/>
      <c r="EX38" s="246"/>
      <c r="EY38" s="246"/>
      <c r="EZ38" s="246"/>
      <c r="FA38" s="246"/>
      <c r="FB38" s="246"/>
      <c r="FC38" s="246"/>
      <c r="FD38" s="246"/>
      <c r="FE38" s="246"/>
      <c r="FF38" s="246"/>
      <c r="FG38" s="246"/>
      <c r="FH38" s="246"/>
      <c r="FI38" s="246"/>
      <c r="FJ38" s="246"/>
      <c r="FK38" s="246"/>
      <c r="FL38" s="246"/>
      <c r="FM38" s="246"/>
      <c r="FN38" s="246"/>
      <c r="FO38" s="246"/>
      <c r="FP38" s="246"/>
      <c r="FQ38" s="246"/>
      <c r="FR38" s="246"/>
      <c r="FS38" s="246"/>
      <c r="FT38" s="246"/>
      <c r="FU38" s="246"/>
      <c r="FV38" s="246"/>
      <c r="FW38" s="246"/>
      <c r="FX38" s="246"/>
      <c r="FY38" s="246"/>
      <c r="FZ38" s="246"/>
      <c r="GA38" s="246"/>
      <c r="GB38" s="246"/>
      <c r="GC38" s="246"/>
      <c r="GD38" s="246"/>
      <c r="GE38" s="246"/>
      <c r="GF38" s="246"/>
      <c r="GG38" s="246"/>
      <c r="GH38" s="246"/>
      <c r="GI38" s="246"/>
      <c r="GJ38" s="246"/>
      <c r="GK38" s="246"/>
      <c r="GL38" s="246"/>
      <c r="GM38" s="246"/>
      <c r="GN38" s="246"/>
      <c r="GO38" s="246"/>
      <c r="GP38" s="246"/>
      <c r="GQ38" s="246"/>
      <c r="GR38" s="246"/>
      <c r="GS38" s="246"/>
      <c r="GT38" s="246"/>
      <c r="GU38" s="246"/>
      <c r="GV38" s="246"/>
      <c r="GW38" s="246"/>
      <c r="GX38" s="246"/>
      <c r="GY38" s="246"/>
      <c r="GZ38" s="246"/>
      <c r="HA38" s="246"/>
      <c r="HB38" s="246"/>
      <c r="HC38" s="246"/>
      <c r="HD38" s="246"/>
      <c r="HE38" s="246"/>
      <c r="HF38" s="246"/>
      <c r="HG38" s="246"/>
      <c r="HH38" s="246"/>
      <c r="HI38" s="246"/>
      <c r="HJ38" s="246"/>
      <c r="HK38" s="246"/>
      <c r="HL38" s="246"/>
      <c r="HM38" s="246"/>
      <c r="HN38" s="246"/>
      <c r="HO38" s="246"/>
      <c r="HP38" s="246"/>
      <c r="HQ38" s="246"/>
      <c r="HR38" s="246"/>
      <c r="HS38" s="246"/>
    </row>
    <row r="39" spans="1:227" customFormat="1">
      <c r="A39" s="246"/>
      <c r="B39" s="590"/>
      <c r="C39" s="527"/>
      <c r="D39" s="527"/>
      <c r="E39" s="246"/>
      <c r="F39" s="246"/>
      <c r="G39" s="246"/>
      <c r="H39" s="246"/>
      <c r="I39" s="246"/>
      <c r="J39" s="246"/>
      <c r="K39" s="246"/>
      <c r="L39" s="246"/>
      <c r="M39" s="246"/>
      <c r="N39" s="246"/>
      <c r="O39" s="246"/>
      <c r="P39" s="246"/>
      <c r="Q39" s="246"/>
      <c r="R39" s="246"/>
      <c r="S39" s="246"/>
      <c r="T39" s="246"/>
      <c r="U39" s="246"/>
      <c r="V39" s="246"/>
      <c r="W39" s="246"/>
      <c r="X39" s="246"/>
      <c r="Y39" s="246"/>
      <c r="Z39" s="246"/>
      <c r="AA39" s="246"/>
      <c r="AB39" s="246"/>
      <c r="AC39" s="246"/>
      <c r="AD39" s="246"/>
      <c r="AE39" s="246"/>
      <c r="AF39" s="246"/>
      <c r="AG39" s="246"/>
      <c r="AH39" s="246"/>
      <c r="AI39" s="246"/>
      <c r="AJ39" s="246"/>
      <c r="AK39" s="246"/>
      <c r="AL39" s="246"/>
      <c r="AM39" s="246"/>
      <c r="AN39" s="246"/>
      <c r="AO39" s="246"/>
      <c r="AP39" s="246"/>
      <c r="AQ39" s="246"/>
      <c r="AR39" s="246"/>
      <c r="AS39" s="246"/>
      <c r="AT39" s="246"/>
      <c r="AU39" s="246"/>
      <c r="AV39" s="246"/>
      <c r="AW39" s="246"/>
      <c r="AX39" s="246"/>
      <c r="AY39" s="246"/>
      <c r="AZ39" s="246"/>
      <c r="BA39" s="246"/>
      <c r="BB39" s="246"/>
      <c r="BC39" s="246"/>
      <c r="BD39" s="246"/>
      <c r="BE39" s="246"/>
      <c r="BF39" s="246"/>
      <c r="BG39" s="246"/>
      <c r="BH39" s="246"/>
      <c r="BI39" s="246"/>
      <c r="BJ39" s="246"/>
      <c r="BK39" s="246"/>
      <c r="BL39" s="246"/>
      <c r="BM39" s="246"/>
      <c r="BN39" s="246"/>
      <c r="BO39" s="246"/>
      <c r="BP39" s="246"/>
      <c r="BQ39" s="246"/>
      <c r="BR39" s="246"/>
      <c r="BS39" s="246"/>
      <c r="BT39" s="246"/>
      <c r="BU39" s="246"/>
      <c r="BV39" s="246"/>
      <c r="BW39" s="246"/>
      <c r="BX39" s="246"/>
      <c r="BY39" s="246"/>
      <c r="BZ39" s="246"/>
      <c r="CA39" s="246"/>
      <c r="CB39" s="246"/>
      <c r="CC39" s="246"/>
      <c r="CD39" s="246"/>
      <c r="CE39" s="246"/>
      <c r="CF39" s="246"/>
      <c r="CG39" s="246"/>
      <c r="CH39" s="246"/>
      <c r="CI39" s="246"/>
      <c r="CJ39" s="246"/>
      <c r="CK39" s="246"/>
      <c r="CL39" s="246"/>
      <c r="CM39" s="246"/>
      <c r="CN39" s="246"/>
      <c r="CO39" s="246"/>
      <c r="CP39" s="246"/>
      <c r="CQ39" s="246"/>
      <c r="CR39" s="246"/>
      <c r="CS39" s="246"/>
      <c r="CT39" s="246"/>
      <c r="CU39" s="246"/>
      <c r="CV39" s="246"/>
      <c r="CW39" s="246"/>
      <c r="CX39" s="246"/>
      <c r="CY39" s="246"/>
      <c r="CZ39" s="246"/>
      <c r="DA39" s="246"/>
      <c r="DB39" s="246"/>
      <c r="DC39" s="246"/>
      <c r="DD39" s="246"/>
      <c r="DE39" s="246"/>
      <c r="DF39" s="246"/>
      <c r="DG39" s="246"/>
      <c r="DH39" s="246"/>
      <c r="DI39" s="246"/>
      <c r="DJ39" s="246"/>
      <c r="DK39" s="246"/>
      <c r="DL39" s="246"/>
      <c r="DM39" s="246"/>
      <c r="DN39" s="246"/>
      <c r="DO39" s="246"/>
      <c r="DP39" s="246"/>
      <c r="DQ39" s="246"/>
      <c r="DR39" s="246"/>
      <c r="DS39" s="246"/>
      <c r="DT39" s="246"/>
      <c r="DU39" s="246"/>
      <c r="DV39" s="246"/>
      <c r="DW39" s="246"/>
      <c r="DX39" s="246"/>
      <c r="DY39" s="246"/>
      <c r="DZ39" s="246"/>
      <c r="EA39" s="246"/>
      <c r="EB39" s="246"/>
      <c r="EC39" s="246"/>
      <c r="ED39" s="246"/>
      <c r="EE39" s="246"/>
      <c r="EF39" s="246"/>
      <c r="EG39" s="246"/>
      <c r="EH39" s="246"/>
      <c r="EI39" s="246"/>
      <c r="EJ39" s="246"/>
      <c r="EK39" s="246"/>
      <c r="EL39" s="246"/>
      <c r="EM39" s="246"/>
      <c r="EN39" s="246"/>
      <c r="EO39" s="246"/>
      <c r="EP39" s="246"/>
      <c r="EQ39" s="246"/>
      <c r="ER39" s="246"/>
      <c r="ES39" s="246"/>
      <c r="ET39" s="246"/>
      <c r="EU39" s="246"/>
      <c r="EV39" s="246"/>
      <c r="EW39" s="246"/>
      <c r="EX39" s="246"/>
      <c r="EY39" s="246"/>
      <c r="EZ39" s="246"/>
      <c r="FA39" s="246"/>
      <c r="FB39" s="246"/>
      <c r="FC39" s="246"/>
      <c r="FD39" s="246"/>
      <c r="FE39" s="246"/>
      <c r="FF39" s="246"/>
      <c r="FG39" s="246"/>
      <c r="FH39" s="246"/>
      <c r="FI39" s="246"/>
      <c r="FJ39" s="246"/>
      <c r="FK39" s="246"/>
      <c r="FL39" s="246"/>
      <c r="FM39" s="246"/>
      <c r="FN39" s="246"/>
      <c r="FO39" s="246"/>
      <c r="FP39" s="246"/>
      <c r="FQ39" s="246"/>
      <c r="FR39" s="246"/>
      <c r="FS39" s="246"/>
      <c r="FT39" s="246"/>
      <c r="FU39" s="246"/>
      <c r="FV39" s="246"/>
      <c r="FW39" s="246"/>
      <c r="FX39" s="246"/>
      <c r="FY39" s="246"/>
      <c r="FZ39" s="246"/>
      <c r="GA39" s="246"/>
      <c r="GB39" s="246"/>
      <c r="GC39" s="246"/>
      <c r="GD39" s="246"/>
      <c r="GE39" s="246"/>
      <c r="GF39" s="246"/>
      <c r="GG39" s="246"/>
      <c r="GH39" s="246"/>
      <c r="GI39" s="246"/>
      <c r="GJ39" s="246"/>
      <c r="GK39" s="246"/>
      <c r="GL39" s="246"/>
      <c r="GM39" s="246"/>
      <c r="GN39" s="246"/>
      <c r="GO39" s="246"/>
      <c r="GP39" s="246"/>
      <c r="GQ39" s="246"/>
      <c r="GR39" s="246"/>
      <c r="GS39" s="246"/>
      <c r="GT39" s="246"/>
      <c r="GU39" s="246"/>
      <c r="GV39" s="246"/>
      <c r="GW39" s="246"/>
      <c r="GX39" s="246"/>
      <c r="GY39" s="246"/>
      <c r="GZ39" s="246"/>
      <c r="HA39" s="246"/>
      <c r="HB39" s="246"/>
      <c r="HC39" s="246"/>
      <c r="HD39" s="246"/>
      <c r="HE39" s="246"/>
      <c r="HF39" s="246"/>
      <c r="HG39" s="246"/>
      <c r="HH39" s="246"/>
      <c r="HI39" s="246"/>
      <c r="HJ39" s="246"/>
      <c r="HK39" s="246"/>
      <c r="HL39" s="246"/>
      <c r="HM39" s="246"/>
      <c r="HN39" s="246"/>
      <c r="HO39" s="246"/>
      <c r="HP39" s="246"/>
      <c r="HQ39" s="246"/>
      <c r="HR39" s="246"/>
      <c r="HS39" s="246"/>
    </row>
    <row r="40" spans="1:227" customFormat="1">
      <c r="A40" s="246"/>
      <c r="B40" s="590"/>
      <c r="C40" s="527"/>
      <c r="D40" s="527"/>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246"/>
      <c r="AE40" s="246"/>
      <c r="AF40" s="246"/>
      <c r="AG40" s="246"/>
      <c r="AH40" s="246"/>
      <c r="AI40" s="246"/>
      <c r="AJ40" s="246"/>
      <c r="AK40" s="246"/>
      <c r="AL40" s="246"/>
      <c r="AM40" s="246"/>
      <c r="AN40" s="246"/>
      <c r="AO40" s="246"/>
      <c r="AP40" s="246"/>
      <c r="AQ40" s="246"/>
      <c r="AR40" s="246"/>
      <c r="AS40" s="246"/>
      <c r="AT40" s="246"/>
      <c r="AU40" s="246"/>
      <c r="AV40" s="246"/>
      <c r="AW40" s="246"/>
      <c r="AX40" s="246"/>
      <c r="AY40" s="246"/>
      <c r="AZ40" s="246"/>
      <c r="BA40" s="246"/>
      <c r="BB40" s="246"/>
      <c r="BC40" s="246"/>
      <c r="BD40" s="246"/>
      <c r="BE40" s="246"/>
      <c r="BF40" s="246"/>
      <c r="BG40" s="246"/>
      <c r="BH40" s="246"/>
      <c r="BI40" s="246"/>
      <c r="BJ40" s="246"/>
      <c r="BK40" s="246"/>
      <c r="BL40" s="246"/>
      <c r="BM40" s="246"/>
      <c r="BN40" s="246"/>
      <c r="BO40" s="246"/>
      <c r="BP40" s="246"/>
      <c r="BQ40" s="246"/>
      <c r="BR40" s="246"/>
      <c r="BS40" s="246"/>
      <c r="BT40" s="246"/>
      <c r="BU40" s="246"/>
      <c r="BV40" s="246"/>
      <c r="BW40" s="246"/>
      <c r="BX40" s="246"/>
      <c r="BY40" s="246"/>
      <c r="BZ40" s="246"/>
      <c r="CA40" s="246"/>
      <c r="CB40" s="246"/>
      <c r="CC40" s="246"/>
      <c r="CD40" s="246"/>
      <c r="CE40" s="246"/>
      <c r="CF40" s="246"/>
      <c r="CG40" s="246"/>
      <c r="CH40" s="246"/>
      <c r="CI40" s="246"/>
      <c r="CJ40" s="246"/>
      <c r="CK40" s="246"/>
      <c r="CL40" s="246"/>
      <c r="CM40" s="246"/>
      <c r="CN40" s="246"/>
      <c r="CO40" s="246"/>
      <c r="CP40" s="246"/>
      <c r="CQ40" s="246"/>
      <c r="CR40" s="246"/>
      <c r="CS40" s="246"/>
      <c r="CT40" s="246"/>
      <c r="CU40" s="246"/>
      <c r="CV40" s="246"/>
      <c r="CW40" s="246"/>
      <c r="CX40" s="246"/>
      <c r="CY40" s="246"/>
      <c r="CZ40" s="246"/>
      <c r="DA40" s="246"/>
      <c r="DB40" s="246"/>
      <c r="DC40" s="246"/>
      <c r="DD40" s="246"/>
      <c r="DE40" s="246"/>
      <c r="DF40" s="246"/>
      <c r="DG40" s="246"/>
      <c r="DH40" s="246"/>
      <c r="DI40" s="246"/>
      <c r="DJ40" s="246"/>
      <c r="DK40" s="246"/>
      <c r="DL40" s="246"/>
      <c r="DM40" s="246"/>
      <c r="DN40" s="246"/>
      <c r="DO40" s="246"/>
      <c r="DP40" s="246"/>
      <c r="DQ40" s="246"/>
      <c r="DR40" s="246"/>
      <c r="DS40" s="246"/>
      <c r="DT40" s="246"/>
      <c r="DU40" s="246"/>
      <c r="DV40" s="246"/>
      <c r="DW40" s="246"/>
      <c r="DX40" s="246"/>
      <c r="DY40" s="246"/>
      <c r="DZ40" s="246"/>
      <c r="EA40" s="246"/>
      <c r="EB40" s="246"/>
      <c r="EC40" s="246"/>
      <c r="ED40" s="246"/>
      <c r="EE40" s="246"/>
      <c r="EF40" s="246"/>
      <c r="EG40" s="246"/>
      <c r="EH40" s="246"/>
      <c r="EI40" s="246"/>
      <c r="EJ40" s="246"/>
      <c r="EK40" s="246"/>
      <c r="EL40" s="246"/>
      <c r="EM40" s="246"/>
      <c r="EN40" s="246"/>
      <c r="EO40" s="246"/>
      <c r="EP40" s="246"/>
      <c r="EQ40" s="246"/>
      <c r="ER40" s="246"/>
      <c r="ES40" s="246"/>
      <c r="ET40" s="246"/>
      <c r="EU40" s="246"/>
      <c r="EV40" s="246"/>
      <c r="EW40" s="246"/>
      <c r="EX40" s="246"/>
      <c r="EY40" s="246"/>
      <c r="EZ40" s="246"/>
      <c r="FA40" s="246"/>
      <c r="FB40" s="246"/>
      <c r="FC40" s="246"/>
      <c r="FD40" s="246"/>
      <c r="FE40" s="246"/>
      <c r="FF40" s="246"/>
      <c r="FG40" s="246"/>
      <c r="FH40" s="246"/>
      <c r="FI40" s="246"/>
      <c r="FJ40" s="246"/>
      <c r="FK40" s="246"/>
      <c r="FL40" s="246"/>
      <c r="FM40" s="246"/>
      <c r="FN40" s="246"/>
      <c r="FO40" s="246"/>
      <c r="FP40" s="246"/>
      <c r="FQ40" s="246"/>
      <c r="FR40" s="246"/>
      <c r="FS40" s="246"/>
      <c r="FT40" s="246"/>
      <c r="FU40" s="246"/>
      <c r="FV40" s="246"/>
      <c r="FW40" s="246"/>
      <c r="FX40" s="246"/>
      <c r="FY40" s="246"/>
      <c r="FZ40" s="246"/>
      <c r="GA40" s="246"/>
      <c r="GB40" s="246"/>
      <c r="GC40" s="246"/>
      <c r="GD40" s="246"/>
      <c r="GE40" s="246"/>
      <c r="GF40" s="246"/>
      <c r="GG40" s="246"/>
      <c r="GH40" s="246"/>
      <c r="GI40" s="246"/>
      <c r="GJ40" s="246"/>
      <c r="GK40" s="246"/>
      <c r="GL40" s="246"/>
      <c r="GM40" s="246"/>
      <c r="GN40" s="246"/>
      <c r="GO40" s="246"/>
      <c r="GP40" s="246"/>
      <c r="GQ40" s="246"/>
      <c r="GR40" s="246"/>
      <c r="GS40" s="246"/>
      <c r="GT40" s="246"/>
      <c r="GU40" s="246"/>
      <c r="GV40" s="246"/>
      <c r="GW40" s="246"/>
      <c r="GX40" s="246"/>
      <c r="GY40" s="246"/>
      <c r="GZ40" s="246"/>
      <c r="HA40" s="246"/>
      <c r="HB40" s="246"/>
      <c r="HC40" s="246"/>
      <c r="HD40" s="246"/>
      <c r="HE40" s="246"/>
      <c r="HF40" s="246"/>
      <c r="HG40" s="246"/>
      <c r="HH40" s="246"/>
      <c r="HI40" s="246"/>
      <c r="HJ40" s="246"/>
      <c r="HK40" s="246"/>
      <c r="HL40" s="246"/>
      <c r="HM40" s="246"/>
      <c r="HN40" s="246"/>
      <c r="HO40" s="246"/>
      <c r="HP40" s="246"/>
      <c r="HQ40" s="246"/>
      <c r="HR40" s="246"/>
      <c r="HS40" s="246"/>
    </row>
    <row r="41" spans="1:227" customFormat="1">
      <c r="A41" s="546"/>
      <c r="B41" s="590"/>
      <c r="C41" s="527"/>
      <c r="D41" s="527"/>
      <c r="E41" s="246"/>
      <c r="F41" s="246"/>
      <c r="G41" s="246"/>
      <c r="H41" s="246"/>
      <c r="I41" s="246"/>
      <c r="J41" s="246"/>
      <c r="K41" s="246"/>
      <c r="L41" s="246"/>
      <c r="M41" s="246"/>
      <c r="N41" s="246"/>
      <c r="O41" s="246"/>
      <c r="P41" s="246"/>
      <c r="Q41" s="246"/>
      <c r="R41" s="246"/>
      <c r="S41" s="246"/>
      <c r="T41" s="246"/>
      <c r="U41" s="246"/>
      <c r="V41" s="246"/>
      <c r="W41" s="246"/>
      <c r="X41" s="246"/>
      <c r="Y41" s="246"/>
      <c r="Z41" s="246"/>
      <c r="AA41" s="246"/>
      <c r="AB41" s="246"/>
      <c r="AC41" s="246"/>
      <c r="AD41" s="246"/>
      <c r="AE41" s="246"/>
      <c r="AF41" s="246"/>
      <c r="AG41" s="246"/>
      <c r="AH41" s="246"/>
      <c r="AI41" s="246"/>
      <c r="AJ41" s="246"/>
      <c r="AK41" s="246"/>
      <c r="AL41" s="246"/>
      <c r="AM41" s="246"/>
      <c r="AN41" s="246"/>
      <c r="AO41" s="246"/>
      <c r="AP41" s="246"/>
      <c r="AQ41" s="246"/>
      <c r="AR41" s="246"/>
      <c r="AS41" s="246"/>
      <c r="AT41" s="246"/>
      <c r="AU41" s="246"/>
      <c r="AV41" s="246"/>
      <c r="AW41" s="246"/>
      <c r="AX41" s="246"/>
      <c r="AY41" s="246"/>
      <c r="AZ41" s="246"/>
      <c r="BA41" s="246"/>
      <c r="BB41" s="246"/>
      <c r="BC41" s="246"/>
      <c r="BD41" s="246"/>
      <c r="BE41" s="246"/>
      <c r="BF41" s="246"/>
      <c r="BG41" s="246"/>
      <c r="BH41" s="246"/>
      <c r="BI41" s="246"/>
      <c r="BJ41" s="246"/>
      <c r="BK41" s="246"/>
      <c r="BL41" s="246"/>
      <c r="BM41" s="246"/>
      <c r="BN41" s="246"/>
      <c r="BO41" s="246"/>
      <c r="BP41" s="246"/>
      <c r="BQ41" s="246"/>
      <c r="BR41" s="246"/>
      <c r="BS41" s="246"/>
      <c r="BT41" s="246"/>
      <c r="BU41" s="246"/>
      <c r="BV41" s="246"/>
      <c r="BW41" s="246"/>
      <c r="BX41" s="246"/>
      <c r="BY41" s="246"/>
      <c r="BZ41" s="246"/>
      <c r="CA41" s="246"/>
      <c r="CB41" s="246"/>
      <c r="CC41" s="246"/>
      <c r="CD41" s="246"/>
      <c r="CE41" s="246"/>
      <c r="CF41" s="246"/>
      <c r="CG41" s="246"/>
      <c r="CH41" s="246"/>
      <c r="CI41" s="246"/>
      <c r="CJ41" s="246"/>
      <c r="CK41" s="246"/>
      <c r="CL41" s="246"/>
      <c r="CM41" s="246"/>
      <c r="CN41" s="246"/>
      <c r="CO41" s="246"/>
      <c r="CP41" s="246"/>
      <c r="CQ41" s="246"/>
      <c r="CR41" s="246"/>
      <c r="CS41" s="246"/>
      <c r="CT41" s="246"/>
      <c r="CU41" s="246"/>
      <c r="CV41" s="246"/>
      <c r="CW41" s="246"/>
      <c r="CX41" s="246"/>
      <c r="CY41" s="246"/>
      <c r="CZ41" s="246"/>
      <c r="DA41" s="246"/>
      <c r="DB41" s="246"/>
      <c r="DC41" s="246"/>
      <c r="DD41" s="246"/>
      <c r="DE41" s="246"/>
      <c r="DF41" s="246"/>
      <c r="DG41" s="246"/>
      <c r="DH41" s="246"/>
      <c r="DI41" s="246"/>
      <c r="DJ41" s="246"/>
      <c r="DK41" s="246"/>
      <c r="DL41" s="246"/>
      <c r="DM41" s="246"/>
      <c r="DN41" s="246"/>
      <c r="DO41" s="246"/>
      <c r="DP41" s="246"/>
      <c r="DQ41" s="246"/>
      <c r="DR41" s="246"/>
      <c r="DS41" s="246"/>
      <c r="DT41" s="246"/>
      <c r="DU41" s="246"/>
      <c r="DV41" s="246"/>
      <c r="DW41" s="246"/>
      <c r="DX41" s="246"/>
      <c r="DY41" s="246"/>
      <c r="DZ41" s="246"/>
      <c r="EA41" s="246"/>
      <c r="EB41" s="246"/>
      <c r="EC41" s="246"/>
      <c r="ED41" s="246"/>
      <c r="EE41" s="246"/>
      <c r="EF41" s="246"/>
      <c r="EG41" s="246"/>
      <c r="EH41" s="246"/>
      <c r="EI41" s="246"/>
      <c r="EJ41" s="246"/>
      <c r="EK41" s="246"/>
      <c r="EL41" s="246"/>
      <c r="EM41" s="246"/>
      <c r="EN41" s="246"/>
      <c r="EO41" s="246"/>
      <c r="EP41" s="246"/>
      <c r="EQ41" s="246"/>
      <c r="ER41" s="246"/>
      <c r="ES41" s="246"/>
      <c r="ET41" s="246"/>
      <c r="EU41" s="246"/>
      <c r="EV41" s="246"/>
      <c r="EW41" s="246"/>
      <c r="EX41" s="246"/>
      <c r="EY41" s="246"/>
      <c r="EZ41" s="246"/>
      <c r="FA41" s="246"/>
      <c r="FB41" s="246"/>
      <c r="FC41" s="246"/>
      <c r="FD41" s="246"/>
      <c r="FE41" s="246"/>
      <c r="FF41" s="246"/>
      <c r="FG41" s="246"/>
      <c r="FH41" s="246"/>
      <c r="FI41" s="246"/>
      <c r="FJ41" s="246"/>
      <c r="FK41" s="246"/>
      <c r="FL41" s="246"/>
      <c r="FM41" s="246"/>
      <c r="FN41" s="246"/>
      <c r="FO41" s="246"/>
      <c r="FP41" s="246"/>
      <c r="FQ41" s="246"/>
      <c r="FR41" s="246"/>
      <c r="FS41" s="246"/>
      <c r="FT41" s="246"/>
      <c r="FU41" s="246"/>
      <c r="FV41" s="246"/>
      <c r="FW41" s="246"/>
      <c r="FX41" s="246"/>
      <c r="FY41" s="246"/>
      <c r="FZ41" s="246"/>
      <c r="GA41" s="246"/>
      <c r="GB41" s="246"/>
      <c r="GC41" s="246"/>
      <c r="GD41" s="246"/>
      <c r="GE41" s="246"/>
      <c r="GF41" s="246"/>
      <c r="GG41" s="246"/>
      <c r="GH41" s="246"/>
      <c r="GI41" s="246"/>
      <c r="GJ41" s="246"/>
      <c r="GK41" s="246"/>
      <c r="GL41" s="246"/>
      <c r="GM41" s="246"/>
      <c r="GN41" s="246"/>
      <c r="GO41" s="246"/>
      <c r="GP41" s="246"/>
      <c r="GQ41" s="246"/>
      <c r="GR41" s="246"/>
      <c r="GS41" s="246"/>
      <c r="GT41" s="246"/>
      <c r="GU41" s="246"/>
      <c r="GV41" s="246"/>
      <c r="GW41" s="246"/>
      <c r="GX41" s="246"/>
      <c r="GY41" s="246"/>
      <c r="GZ41" s="246"/>
      <c r="HA41" s="246"/>
      <c r="HB41" s="246"/>
      <c r="HC41" s="246"/>
      <c r="HD41" s="246"/>
      <c r="HE41" s="246"/>
      <c r="HF41" s="246"/>
      <c r="HG41" s="246"/>
      <c r="HH41" s="246"/>
      <c r="HI41" s="246"/>
      <c r="HJ41" s="246"/>
      <c r="HK41" s="246"/>
      <c r="HL41" s="246"/>
      <c r="HM41" s="246"/>
      <c r="HN41" s="246"/>
      <c r="HO41" s="246"/>
      <c r="HP41" s="246"/>
      <c r="HQ41" s="246"/>
      <c r="HR41" s="246"/>
      <c r="HS41" s="246"/>
    </row>
  </sheetData>
  <mergeCells count="2">
    <mergeCell ref="A1:D1"/>
    <mergeCell ref="A29:D29"/>
  </mergeCells>
  <phoneticPr fontId="114" type="noConversion"/>
  <printOptions horizontalCentered="1"/>
  <pageMargins left="0.78888888888888897" right="0.78888888888888897" top="0.97916666666666696" bottom="0.97916666666666696" header="0.2" footer="0.78888888888888897"/>
  <pageSetup paperSize="9" firstPageNumber="2" orientation="portrait" useFirstPageNumber="1"/>
  <headerFooter alignWithMargins="0">
    <oddFooter>&amp;C第 &amp;P 页</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tabSelected="1" workbookViewId="0">
      <selection activeCell="D9" sqref="D9"/>
    </sheetView>
  </sheetViews>
  <sheetFormatPr defaultColWidth="6.75" defaultRowHeight="11.25"/>
  <cols>
    <col min="1" max="1" width="37" style="22" customWidth="1"/>
    <col min="2" max="2" width="40.125" style="22" customWidth="1"/>
    <col min="3" max="16384" width="6.75" style="22"/>
  </cols>
  <sheetData>
    <row r="1" spans="1:2" ht="93" customHeight="1">
      <c r="A1" s="787" t="s">
        <v>1773</v>
      </c>
      <c r="B1" s="787"/>
    </row>
    <row r="2" spans="1:2" ht="43.5" customHeight="1">
      <c r="A2" s="23"/>
      <c r="B2" s="24" t="s">
        <v>34</v>
      </c>
    </row>
    <row r="3" spans="1:2" ht="43.5" customHeight="1">
      <c r="A3" s="25" t="s">
        <v>1646</v>
      </c>
      <c r="B3" s="25" t="s">
        <v>1399</v>
      </c>
    </row>
    <row r="4" spans="1:2" ht="43.5" customHeight="1">
      <c r="A4" s="26" t="s">
        <v>1647</v>
      </c>
      <c r="B4" s="27">
        <v>0</v>
      </c>
    </row>
    <row r="5" spans="1:2" ht="43.5" customHeight="1">
      <c r="A5" s="26" t="s">
        <v>1648</v>
      </c>
      <c r="B5" s="27">
        <v>0</v>
      </c>
    </row>
    <row r="6" spans="1:2" ht="43.5" customHeight="1">
      <c r="A6" s="26" t="s">
        <v>45</v>
      </c>
      <c r="B6" s="27">
        <v>0</v>
      </c>
    </row>
    <row r="7" spans="1:2" ht="43.5" customHeight="1">
      <c r="A7" s="26" t="s">
        <v>1649</v>
      </c>
      <c r="B7" s="27">
        <v>0</v>
      </c>
    </row>
    <row r="8" spans="1:2">
      <c r="A8" s="795" t="s">
        <v>1780</v>
      </c>
      <c r="B8" s="795"/>
    </row>
    <row r="9" spans="1:2">
      <c r="A9" s="796"/>
      <c r="B9" s="796"/>
    </row>
    <row r="10" spans="1:2">
      <c r="A10" s="796"/>
      <c r="B10" s="796"/>
    </row>
    <row r="11" spans="1:2">
      <c r="A11" s="796"/>
      <c r="B11" s="796"/>
    </row>
  </sheetData>
  <mergeCells count="2">
    <mergeCell ref="A1:B1"/>
    <mergeCell ref="A8:B11"/>
  </mergeCells>
  <phoneticPr fontId="114" type="noConversion"/>
  <pageMargins left="0.69930555555555596" right="0.69930555555555596"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7"/>
  <sheetViews>
    <sheetView workbookViewId="0">
      <selection activeCell="A2" sqref="A2:C2"/>
    </sheetView>
  </sheetViews>
  <sheetFormatPr defaultColWidth="9" defaultRowHeight="15"/>
  <cols>
    <col min="1" max="1" width="27.875" style="17" customWidth="1"/>
    <col min="2" max="3" width="25.125" style="17" customWidth="1"/>
    <col min="4" max="16384" width="9" style="17"/>
  </cols>
  <sheetData>
    <row r="2" spans="1:3" ht="41.25" customHeight="1">
      <c r="A2" s="788" t="s">
        <v>1775</v>
      </c>
      <c r="B2" s="789"/>
      <c r="C2" s="789"/>
    </row>
    <row r="3" spans="1:3" ht="24" customHeight="1">
      <c r="C3" s="18" t="s">
        <v>1658</v>
      </c>
    </row>
    <row r="4" spans="1:3" ht="30" customHeight="1">
      <c r="A4" s="19" t="s">
        <v>1398</v>
      </c>
      <c r="B4" s="19" t="s">
        <v>1659</v>
      </c>
      <c r="C4" s="19" t="s">
        <v>1660</v>
      </c>
    </row>
    <row r="5" spans="1:3" ht="30" customHeight="1">
      <c r="A5" s="20" t="s">
        <v>1661</v>
      </c>
      <c r="B5" s="21">
        <v>213.76</v>
      </c>
      <c r="C5" s="21">
        <v>212.91</v>
      </c>
    </row>
    <row r="6" spans="1:3" ht="30" customHeight="1">
      <c r="A6" s="20" t="s">
        <v>1662</v>
      </c>
      <c r="B6" s="21">
        <v>42.65</v>
      </c>
      <c r="C6" s="21">
        <v>42.26</v>
      </c>
    </row>
    <row r="7" spans="1:3" ht="30" customHeight="1">
      <c r="A7" s="790" t="s">
        <v>1663</v>
      </c>
      <c r="B7" s="791"/>
      <c r="C7" s="791"/>
    </row>
  </sheetData>
  <mergeCells count="2">
    <mergeCell ref="A2:C2"/>
    <mergeCell ref="A7:C7"/>
  </mergeCells>
  <phoneticPr fontId="114" type="noConversion"/>
  <pageMargins left="0.75" right="0.75" top="1" bottom="1" header="0.5" footer="0.5"/>
  <pageSetup paperSize="9" orientation="portrait"/>
  <headerFooter scaleWithDoc="0"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7"/>
  <sheetViews>
    <sheetView workbookViewId="0">
      <selection activeCell="A2" sqref="A2:C2"/>
    </sheetView>
  </sheetViews>
  <sheetFormatPr defaultColWidth="9" defaultRowHeight="15"/>
  <cols>
    <col min="1" max="2" width="27.875" style="17" customWidth="1"/>
    <col min="3" max="3" width="24.625" style="17" customWidth="1"/>
    <col min="4" max="16384" width="9" style="17"/>
  </cols>
  <sheetData>
    <row r="2" spans="1:3" ht="41.25" customHeight="1">
      <c r="A2" s="788" t="s">
        <v>1777</v>
      </c>
      <c r="B2" s="789"/>
      <c r="C2" s="789"/>
    </row>
    <row r="3" spans="1:3" ht="24" customHeight="1">
      <c r="C3" s="18" t="s">
        <v>1658</v>
      </c>
    </row>
    <row r="4" spans="1:3" ht="30" customHeight="1">
      <c r="A4" s="19" t="s">
        <v>1398</v>
      </c>
      <c r="B4" s="19" t="s">
        <v>1659</v>
      </c>
      <c r="C4" s="19" t="s">
        <v>1660</v>
      </c>
    </row>
    <row r="5" spans="1:3" ht="30" customHeight="1">
      <c r="A5" s="20" t="s">
        <v>1661</v>
      </c>
      <c r="B5" s="21">
        <v>145.38</v>
      </c>
      <c r="C5" s="21">
        <v>145.38</v>
      </c>
    </row>
    <row r="6" spans="1:3" ht="30" customHeight="1">
      <c r="A6" s="20" t="s">
        <v>1662</v>
      </c>
      <c r="B6" s="21">
        <v>53.29</v>
      </c>
      <c r="C6" s="21">
        <v>53.29</v>
      </c>
    </row>
    <row r="7" spans="1:3" ht="27.75" customHeight="1">
      <c r="A7" s="790" t="s">
        <v>1663</v>
      </c>
      <c r="B7" s="791"/>
      <c r="C7" s="791"/>
    </row>
  </sheetData>
  <mergeCells count="2">
    <mergeCell ref="A2:C2"/>
    <mergeCell ref="A7:C7"/>
  </mergeCells>
  <phoneticPr fontId="114" type="noConversion"/>
  <pageMargins left="0.75" right="0.75" top="1" bottom="1" header="0.5" footer="0.5"/>
  <pageSetup paperSize="9" orientation="portrait"/>
  <headerFooter scaleWithDoc="0"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7"/>
  <sheetViews>
    <sheetView workbookViewId="0">
      <selection sqref="A1:B1"/>
    </sheetView>
  </sheetViews>
  <sheetFormatPr defaultColWidth="9" defaultRowHeight="14.25"/>
  <cols>
    <col min="1" max="1" width="59.375" customWidth="1"/>
    <col min="2" max="2" width="23.375" customWidth="1"/>
  </cols>
  <sheetData>
    <row r="1" spans="1:2" ht="41.1" customHeight="1">
      <c r="A1" s="792" t="s">
        <v>1779</v>
      </c>
      <c r="B1" s="792"/>
    </row>
    <row r="2" spans="1:2" ht="33" customHeight="1">
      <c r="A2" s="1"/>
      <c r="B2" s="2" t="s">
        <v>34</v>
      </c>
    </row>
    <row r="3" spans="1:2" ht="38.25" customHeight="1">
      <c r="A3" s="3" t="s">
        <v>1664</v>
      </c>
      <c r="B3" s="4" t="s">
        <v>1665</v>
      </c>
    </row>
    <row r="4" spans="1:2" ht="26.25" customHeight="1">
      <c r="A4" s="5" t="s">
        <v>1666</v>
      </c>
      <c r="B4" s="6">
        <v>10401</v>
      </c>
    </row>
    <row r="5" spans="1:2" ht="26.25" customHeight="1">
      <c r="A5" s="7" t="s">
        <v>1667</v>
      </c>
      <c r="B5" s="8">
        <f>SUM(B6:B7)</f>
        <v>2709.34</v>
      </c>
    </row>
    <row r="6" spans="1:2" ht="26.25" customHeight="1">
      <c r="A6" s="9" t="s">
        <v>1668</v>
      </c>
      <c r="B6" s="10">
        <v>167.59</v>
      </c>
    </row>
    <row r="7" spans="1:2" ht="26.25" customHeight="1">
      <c r="A7" s="11" t="s">
        <v>1669</v>
      </c>
      <c r="B7" s="12">
        <f>SUM(B8:B10)</f>
        <v>2541.75</v>
      </c>
    </row>
    <row r="8" spans="1:2" ht="26.25" customHeight="1">
      <c r="A8" s="13" t="s">
        <v>1670</v>
      </c>
      <c r="B8" s="12">
        <v>771.75</v>
      </c>
    </row>
    <row r="9" spans="1:2" ht="26.25" customHeight="1">
      <c r="A9" s="14" t="s">
        <v>1671</v>
      </c>
      <c r="B9" s="10">
        <v>1260</v>
      </c>
    </row>
    <row r="10" spans="1:2" ht="26.25" customHeight="1">
      <c r="A10" s="13" t="s">
        <v>1672</v>
      </c>
      <c r="B10" s="12">
        <v>510</v>
      </c>
    </row>
    <row r="11" spans="1:2" ht="26.25" customHeight="1">
      <c r="A11" s="7" t="s">
        <v>1673</v>
      </c>
      <c r="B11" s="8">
        <f>SUM(B12:B14)</f>
        <v>312.98</v>
      </c>
    </row>
    <row r="12" spans="1:2" ht="26.25" customHeight="1">
      <c r="A12" s="14" t="s">
        <v>1674</v>
      </c>
      <c r="B12" s="10">
        <v>235</v>
      </c>
    </row>
    <row r="13" spans="1:2" ht="26.25" customHeight="1">
      <c r="A13" s="14" t="s">
        <v>1675</v>
      </c>
      <c r="B13" s="10">
        <v>42.5</v>
      </c>
    </row>
    <row r="14" spans="1:2" ht="26.25" customHeight="1">
      <c r="A14" s="14" t="s">
        <v>1676</v>
      </c>
      <c r="B14" s="10">
        <v>35.479999999999997</v>
      </c>
    </row>
    <row r="15" spans="1:2" ht="26.25" customHeight="1">
      <c r="A15" s="7" t="s">
        <v>1677</v>
      </c>
      <c r="B15" s="8">
        <f>SUM(B16,B20:B32,B35:B43)</f>
        <v>10363.950000000001</v>
      </c>
    </row>
    <row r="16" spans="1:2" ht="26.25" customHeight="1">
      <c r="A16" s="14" t="s">
        <v>1678</v>
      </c>
      <c r="B16" s="8">
        <f>SUM(B17:B19)</f>
        <v>3640</v>
      </c>
    </row>
    <row r="17" spans="1:2" ht="26.25" customHeight="1">
      <c r="A17" s="9" t="s">
        <v>1679</v>
      </c>
      <c r="B17" s="10">
        <v>650</v>
      </c>
    </row>
    <row r="18" spans="1:2" ht="26.25" customHeight="1">
      <c r="A18" s="14" t="s">
        <v>1680</v>
      </c>
      <c r="B18" s="10">
        <v>2490</v>
      </c>
    </row>
    <row r="19" spans="1:2" ht="26.25" customHeight="1">
      <c r="A19" s="9" t="s">
        <v>1681</v>
      </c>
      <c r="B19" s="10">
        <v>500</v>
      </c>
    </row>
    <row r="20" spans="1:2" ht="26.25" customHeight="1">
      <c r="A20" s="14" t="s">
        <v>1682</v>
      </c>
      <c r="B20" s="10">
        <v>600</v>
      </c>
    </row>
    <row r="21" spans="1:2" ht="26.25" customHeight="1">
      <c r="A21" s="14" t="s">
        <v>1683</v>
      </c>
      <c r="B21" s="10">
        <v>77.510000000000005</v>
      </c>
    </row>
    <row r="22" spans="1:2" ht="26.25" customHeight="1">
      <c r="A22" s="14" t="s">
        <v>1684</v>
      </c>
      <c r="B22" s="10">
        <v>95.83</v>
      </c>
    </row>
    <row r="23" spans="1:2" ht="26.25" customHeight="1">
      <c r="A23" s="14" t="s">
        <v>1685</v>
      </c>
      <c r="B23" s="10">
        <v>54.4</v>
      </c>
    </row>
    <row r="24" spans="1:2" ht="26.25" customHeight="1">
      <c r="A24" s="14" t="s">
        <v>1686</v>
      </c>
      <c r="B24" s="10">
        <v>26.83</v>
      </c>
    </row>
    <row r="25" spans="1:2" ht="26.25" customHeight="1">
      <c r="A25" s="14" t="s">
        <v>1687</v>
      </c>
      <c r="B25" s="10">
        <v>25.08</v>
      </c>
    </row>
    <row r="26" spans="1:2" ht="26.25" customHeight="1">
      <c r="A26" s="14" t="s">
        <v>1688</v>
      </c>
      <c r="B26" s="10">
        <v>1203</v>
      </c>
    </row>
    <row r="27" spans="1:2" ht="26.25" customHeight="1">
      <c r="A27" s="14" t="s">
        <v>1689</v>
      </c>
      <c r="B27" s="10">
        <v>840</v>
      </c>
    </row>
    <row r="28" spans="1:2" ht="26.25" customHeight="1">
      <c r="A28" s="14" t="s">
        <v>1690</v>
      </c>
      <c r="B28" s="10">
        <v>912</v>
      </c>
    </row>
    <row r="29" spans="1:2" ht="26.25" customHeight="1">
      <c r="A29" s="14" t="s">
        <v>1691</v>
      </c>
      <c r="B29" s="10">
        <v>481</v>
      </c>
    </row>
    <row r="30" spans="1:2" ht="26.25" customHeight="1">
      <c r="A30" s="9" t="s">
        <v>1692</v>
      </c>
      <c r="B30" s="10">
        <v>79.63</v>
      </c>
    </row>
    <row r="31" spans="1:2" ht="26.25" customHeight="1">
      <c r="A31" s="9" t="s">
        <v>1693</v>
      </c>
      <c r="B31" s="10">
        <v>32</v>
      </c>
    </row>
    <row r="32" spans="1:2" ht="26.25" customHeight="1">
      <c r="A32" s="14" t="s">
        <v>1694</v>
      </c>
      <c r="B32" s="10">
        <f>SUM(B33:B34)</f>
        <v>359.74</v>
      </c>
    </row>
    <row r="33" spans="1:2" ht="26.25" customHeight="1">
      <c r="A33" s="13" t="s">
        <v>1695</v>
      </c>
      <c r="B33" s="12">
        <v>276.72000000000003</v>
      </c>
    </row>
    <row r="34" spans="1:2" ht="26.25" customHeight="1">
      <c r="A34" s="14" t="s">
        <v>1696</v>
      </c>
      <c r="B34" s="10">
        <v>83.02</v>
      </c>
    </row>
    <row r="35" spans="1:2" ht="26.25" customHeight="1">
      <c r="A35" s="14" t="s">
        <v>1697</v>
      </c>
      <c r="B35" s="10">
        <v>287</v>
      </c>
    </row>
    <row r="36" spans="1:2" ht="69" customHeight="1">
      <c r="A36" s="14" t="s">
        <v>1698</v>
      </c>
      <c r="B36" s="10">
        <v>493.34</v>
      </c>
    </row>
    <row r="37" spans="1:2" ht="26.25" customHeight="1">
      <c r="A37" s="14" t="s">
        <v>1699</v>
      </c>
      <c r="B37" s="10">
        <v>18.600000000000001</v>
      </c>
    </row>
    <row r="38" spans="1:2" ht="26.25" customHeight="1">
      <c r="A38" s="14" t="s">
        <v>1700</v>
      </c>
      <c r="B38" s="10">
        <v>500</v>
      </c>
    </row>
    <row r="39" spans="1:2" ht="26.25" customHeight="1">
      <c r="A39" s="13" t="s">
        <v>1701</v>
      </c>
      <c r="B39" s="12">
        <v>72</v>
      </c>
    </row>
    <row r="40" spans="1:2" ht="26.25" customHeight="1">
      <c r="A40" s="13" t="s">
        <v>1702</v>
      </c>
      <c r="B40" s="12">
        <v>300</v>
      </c>
    </row>
    <row r="41" spans="1:2" ht="26.25" customHeight="1">
      <c r="A41" s="13" t="s">
        <v>1703</v>
      </c>
      <c r="B41" s="12">
        <v>100</v>
      </c>
    </row>
    <row r="42" spans="1:2" ht="39.75" customHeight="1">
      <c r="A42" s="13" t="s">
        <v>1704</v>
      </c>
      <c r="B42" s="12">
        <v>100</v>
      </c>
    </row>
    <row r="43" spans="1:2" ht="26.25" customHeight="1">
      <c r="A43" s="13" t="s">
        <v>1705</v>
      </c>
      <c r="B43" s="12">
        <v>65.989999999999995</v>
      </c>
    </row>
    <row r="44" spans="1:2" ht="26.25" customHeight="1">
      <c r="A44" s="15" t="s">
        <v>1706</v>
      </c>
      <c r="B44" s="6">
        <f>SUM(B45:B48,B52:B58)</f>
        <v>11927.06</v>
      </c>
    </row>
    <row r="45" spans="1:2" ht="26.25" customHeight="1">
      <c r="A45" s="13" t="s">
        <v>1707</v>
      </c>
      <c r="B45" s="12">
        <v>728.69</v>
      </c>
    </row>
    <row r="46" spans="1:2" ht="26.25" customHeight="1">
      <c r="A46" s="13" t="s">
        <v>1708</v>
      </c>
      <c r="B46" s="12">
        <v>5498.07</v>
      </c>
    </row>
    <row r="47" spans="1:2" ht="26.25" customHeight="1">
      <c r="A47" s="13" t="s">
        <v>1709</v>
      </c>
      <c r="B47" s="12">
        <v>1500</v>
      </c>
    </row>
    <row r="48" spans="1:2" ht="26.25" customHeight="1">
      <c r="A48" s="13" t="s">
        <v>1710</v>
      </c>
      <c r="B48" s="12">
        <f>SUM(B49:B51)</f>
        <v>1734.3</v>
      </c>
    </row>
    <row r="49" spans="1:2" ht="26.25" customHeight="1">
      <c r="A49" s="16" t="s">
        <v>1711</v>
      </c>
      <c r="B49" s="12">
        <v>469.3</v>
      </c>
    </row>
    <row r="50" spans="1:2" ht="26.25" customHeight="1">
      <c r="A50" s="13" t="s">
        <v>1712</v>
      </c>
      <c r="B50" s="12">
        <v>1205</v>
      </c>
    </row>
    <row r="51" spans="1:2" ht="26.25" customHeight="1">
      <c r="A51" s="13" t="s">
        <v>1713</v>
      </c>
      <c r="B51" s="12">
        <v>60</v>
      </c>
    </row>
    <row r="52" spans="1:2" ht="26.25" customHeight="1">
      <c r="A52" s="13" t="s">
        <v>1714</v>
      </c>
      <c r="B52" s="12">
        <v>1600</v>
      </c>
    </row>
    <row r="53" spans="1:2" ht="26.25" customHeight="1">
      <c r="A53" s="13" t="s">
        <v>1715</v>
      </c>
      <c r="B53" s="12">
        <v>300</v>
      </c>
    </row>
    <row r="54" spans="1:2" ht="26.25" customHeight="1">
      <c r="A54" s="13" t="s">
        <v>1716</v>
      </c>
      <c r="B54" s="12">
        <v>214</v>
      </c>
    </row>
    <row r="55" spans="1:2" ht="26.25" customHeight="1">
      <c r="A55" s="13" t="s">
        <v>1717</v>
      </c>
      <c r="B55" s="12">
        <v>200</v>
      </c>
    </row>
    <row r="56" spans="1:2" ht="26.25" customHeight="1">
      <c r="A56" s="13" t="s">
        <v>1718</v>
      </c>
      <c r="B56" s="12">
        <v>82</v>
      </c>
    </row>
    <row r="57" spans="1:2" ht="26.25" customHeight="1">
      <c r="A57" s="13" t="s">
        <v>1719</v>
      </c>
      <c r="B57" s="12">
        <v>40</v>
      </c>
    </row>
    <row r="58" spans="1:2" ht="26.25" customHeight="1">
      <c r="A58" s="13" t="s">
        <v>1720</v>
      </c>
      <c r="B58" s="12">
        <v>30</v>
      </c>
    </row>
    <row r="59" spans="1:2" ht="26.25" customHeight="1">
      <c r="A59" s="5" t="s">
        <v>1721</v>
      </c>
      <c r="B59" s="6">
        <f>SUM(B60,B61:B67)</f>
        <v>1499.1999999999998</v>
      </c>
    </row>
    <row r="60" spans="1:2" ht="26.25" customHeight="1">
      <c r="A60" s="13" t="s">
        <v>1722</v>
      </c>
      <c r="B60" s="12">
        <v>902.25</v>
      </c>
    </row>
    <row r="61" spans="1:2" ht="26.25" customHeight="1">
      <c r="A61" s="13" t="s">
        <v>1723</v>
      </c>
      <c r="B61" s="12">
        <v>200</v>
      </c>
    </row>
    <row r="62" spans="1:2" ht="30" customHeight="1">
      <c r="A62" s="13" t="s">
        <v>1724</v>
      </c>
      <c r="B62" s="12">
        <v>153.15</v>
      </c>
    </row>
    <row r="63" spans="1:2" ht="30" customHeight="1">
      <c r="A63" s="13" t="s">
        <v>1725</v>
      </c>
      <c r="B63" s="12">
        <v>90</v>
      </c>
    </row>
    <row r="64" spans="1:2" ht="30" customHeight="1">
      <c r="A64" s="13" t="s">
        <v>1726</v>
      </c>
      <c r="B64" s="12">
        <v>62</v>
      </c>
    </row>
    <row r="65" spans="1:2" ht="30" customHeight="1">
      <c r="A65" s="13" t="s">
        <v>1727</v>
      </c>
      <c r="B65" s="12">
        <v>30.6</v>
      </c>
    </row>
    <row r="66" spans="1:2" ht="30" customHeight="1">
      <c r="A66" s="13" t="s">
        <v>1728</v>
      </c>
      <c r="B66" s="12">
        <v>30.6</v>
      </c>
    </row>
    <row r="67" spans="1:2" ht="30" customHeight="1">
      <c r="A67" s="13" t="s">
        <v>1729</v>
      </c>
      <c r="B67" s="12">
        <v>30.6</v>
      </c>
    </row>
    <row r="68" spans="1:2" ht="28.5" customHeight="1">
      <c r="A68" s="15" t="s">
        <v>1730</v>
      </c>
      <c r="B68" s="6">
        <f>SUM(B69:B77)</f>
        <v>7633.53</v>
      </c>
    </row>
    <row r="69" spans="1:2" ht="28.5" customHeight="1">
      <c r="A69" s="13" t="s">
        <v>1731</v>
      </c>
      <c r="B69" s="12">
        <v>5000</v>
      </c>
    </row>
    <row r="70" spans="1:2" ht="28.5" customHeight="1">
      <c r="A70" s="13" t="s">
        <v>1732</v>
      </c>
      <c r="B70" s="12">
        <v>1768.8</v>
      </c>
    </row>
    <row r="71" spans="1:2" ht="28.5" customHeight="1">
      <c r="A71" s="13" t="s">
        <v>1733</v>
      </c>
      <c r="B71" s="12">
        <v>55.53</v>
      </c>
    </row>
    <row r="72" spans="1:2" ht="28.5" customHeight="1">
      <c r="A72" s="13" t="s">
        <v>1734</v>
      </c>
      <c r="B72" s="12">
        <v>109.2</v>
      </c>
    </row>
    <row r="73" spans="1:2" ht="28.5" customHeight="1">
      <c r="A73" s="13" t="s">
        <v>1735</v>
      </c>
      <c r="B73" s="12">
        <v>100</v>
      </c>
    </row>
    <row r="74" spans="1:2" ht="28.5" customHeight="1">
      <c r="A74" s="13" t="s">
        <v>1736</v>
      </c>
      <c r="B74" s="12">
        <v>70</v>
      </c>
    </row>
    <row r="75" spans="1:2" ht="28.5" customHeight="1">
      <c r="A75" s="13" t="s">
        <v>1737</v>
      </c>
      <c r="B75" s="12">
        <v>400</v>
      </c>
    </row>
    <row r="76" spans="1:2" ht="28.5" customHeight="1">
      <c r="A76" s="13" t="s">
        <v>1738</v>
      </c>
      <c r="B76" s="12">
        <v>30</v>
      </c>
    </row>
    <row r="77" spans="1:2" ht="28.5" customHeight="1">
      <c r="A77" s="13" t="s">
        <v>1739</v>
      </c>
      <c r="B77" s="12">
        <v>100</v>
      </c>
    </row>
  </sheetData>
  <mergeCells count="1">
    <mergeCell ref="A1:B1"/>
  </mergeCells>
  <phoneticPr fontId="114" type="noConversion"/>
  <pageMargins left="0.70866141732283505" right="0.39370078740157499" top="0.74803149606299202" bottom="0.74803149606299202" header="0.31496062992126" footer="0.31496062992126"/>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IO36"/>
  <sheetViews>
    <sheetView showZeros="0" workbookViewId="0">
      <pane xSplit="1" ySplit="3" topLeftCell="B4" activePane="bottomRight" state="frozen"/>
      <selection pane="topRight"/>
      <selection pane="bottomLeft"/>
      <selection pane="bottomRight" activeCell="F17" sqref="F17"/>
    </sheetView>
  </sheetViews>
  <sheetFormatPr defaultColWidth="9" defaultRowHeight="15.75"/>
  <cols>
    <col min="1" max="1" width="28.625" style="552" customWidth="1"/>
    <col min="2" max="2" width="10.625" style="553" customWidth="1"/>
    <col min="3" max="3" width="10.625" style="554" customWidth="1"/>
    <col min="4" max="4" width="10.625" style="552" customWidth="1"/>
    <col min="5" max="5" width="9.375" style="553" customWidth="1"/>
    <col min="6" max="6" width="11.125" style="552" customWidth="1"/>
    <col min="7" max="7" width="5.125" style="552" hidden="1" customWidth="1"/>
    <col min="8" max="8" width="11.125" style="552" hidden="1" customWidth="1"/>
    <col min="9" max="9" width="15.5" style="552" hidden="1" customWidth="1"/>
    <col min="10" max="11" width="9" style="552" hidden="1" customWidth="1"/>
    <col min="12" max="13" width="12.625" style="552" hidden="1" customWidth="1"/>
    <col min="14" max="14" width="13.75" style="552" hidden="1" customWidth="1"/>
    <col min="15" max="15" width="9.375" style="552" hidden="1" customWidth="1"/>
    <col min="16" max="21" width="9" style="552" hidden="1" customWidth="1"/>
    <col min="22" max="249" width="9" style="552"/>
  </cols>
  <sheetData>
    <row r="1" spans="1:249" s="547" customFormat="1" ht="39.75" customHeight="1">
      <c r="A1" s="684" t="s">
        <v>109</v>
      </c>
      <c r="B1" s="685"/>
      <c r="C1" s="685"/>
      <c r="D1" s="684"/>
      <c r="E1" s="685"/>
      <c r="F1" s="684"/>
      <c r="N1" s="552"/>
    </row>
    <row r="2" spans="1:249" s="548" customFormat="1" ht="15" customHeight="1">
      <c r="A2" s="555"/>
      <c r="B2" s="556"/>
      <c r="C2" s="557"/>
      <c r="D2" s="555"/>
      <c r="E2" s="556"/>
      <c r="F2" s="558" t="s">
        <v>110</v>
      </c>
      <c r="M2" s="548">
        <f>+(C5+C6)/(E5+E6)-1</f>
        <v>4.1457286432160734E-2</v>
      </c>
      <c r="N2" s="547"/>
    </row>
    <row r="3" spans="1:249" s="548" customFormat="1" ht="30" customHeight="1">
      <c r="A3" s="482" t="s">
        <v>35</v>
      </c>
      <c r="B3" s="559" t="s">
        <v>111</v>
      </c>
      <c r="C3" s="560" t="s">
        <v>112</v>
      </c>
      <c r="D3" s="561" t="s">
        <v>113</v>
      </c>
      <c r="E3" s="559" t="s">
        <v>114</v>
      </c>
      <c r="F3" s="562" t="s">
        <v>40</v>
      </c>
      <c r="L3" s="580" t="s">
        <v>115</v>
      </c>
      <c r="M3" s="580" t="s">
        <v>116</v>
      </c>
      <c r="N3" s="580" t="s">
        <v>117</v>
      </c>
    </row>
    <row r="4" spans="1:249" s="549" customFormat="1" ht="21" customHeight="1">
      <c r="A4" s="376" t="s">
        <v>50</v>
      </c>
      <c r="B4" s="563">
        <f>SUM(B5:B19)</f>
        <v>85461</v>
      </c>
      <c r="C4" s="377">
        <f>SUM(C5:C19)</f>
        <v>71050</v>
      </c>
      <c r="D4" s="564">
        <f>C4/B4*100</f>
        <v>83.137337498976137</v>
      </c>
      <c r="E4" s="565">
        <f>SUM(E5:E20)</f>
        <v>72434</v>
      </c>
      <c r="F4" s="566">
        <f>+(C4-E4)/E4*100</f>
        <v>-1.910704917580142</v>
      </c>
      <c r="G4" s="549">
        <f t="shared" ref="G4" si="0">+C4-E4</f>
        <v>-1384</v>
      </c>
      <c r="L4" s="581">
        <f t="shared" ref="L4" si="1">+M4+N4</f>
        <v>68875</v>
      </c>
      <c r="M4" s="482">
        <f>SUM(M5:M19)</f>
        <v>68875</v>
      </c>
      <c r="N4" s="482"/>
    </row>
    <row r="5" spans="1:249" s="549" customFormat="1" ht="21" customHeight="1">
      <c r="A5" s="376" t="s">
        <v>51</v>
      </c>
      <c r="B5" s="567">
        <f>[9]本级收预!$C$5</f>
        <v>18000</v>
      </c>
      <c r="C5" s="380">
        <v>18238</v>
      </c>
      <c r="D5" s="564">
        <f t="shared" ref="D5" si="2">C5/B5*100</f>
        <v>101.32222222222222</v>
      </c>
      <c r="E5" s="567">
        <f>'[8]8.本级收入明细表'!$C$6</f>
        <v>17512</v>
      </c>
      <c r="F5" s="566">
        <f t="shared" ref="F5" si="3">+(C5-E5)/E5*100</f>
        <v>4.1457286432160805</v>
      </c>
      <c r="G5" s="549">
        <f t="shared" ref="G5" si="4">+C5-E5</f>
        <v>726</v>
      </c>
      <c r="H5" s="549">
        <f>C4/C30</f>
        <v>0.49409932056997019</v>
      </c>
      <c r="I5" s="549">
        <f>+E5-1629</f>
        <v>15883</v>
      </c>
      <c r="J5" s="549">
        <f>+I5/0.1875</f>
        <v>84709.333333333328</v>
      </c>
      <c r="L5" s="581">
        <f t="shared" ref="L5" si="5">+M5+N5</f>
        <v>17042</v>
      </c>
      <c r="M5" s="582">
        <v>17042</v>
      </c>
      <c r="N5" s="582"/>
      <c r="O5" s="583"/>
      <c r="P5" s="583"/>
      <c r="Q5" s="583"/>
      <c r="R5" s="583"/>
      <c r="S5" s="583"/>
      <c r="T5" s="583"/>
      <c r="U5" s="583"/>
      <c r="V5" s="583"/>
      <c r="X5" s="583"/>
      <c r="Y5" s="583"/>
      <c r="Z5" s="583"/>
      <c r="AA5" s="583"/>
      <c r="AB5" s="583"/>
      <c r="AC5" s="583"/>
      <c r="AE5" s="583"/>
      <c r="AF5" s="583"/>
      <c r="AG5" s="583"/>
      <c r="AH5" s="583"/>
      <c r="AI5" s="583"/>
      <c r="AJ5" s="583"/>
      <c r="AK5" s="583"/>
      <c r="AL5" s="583"/>
      <c r="AM5" s="583"/>
      <c r="AN5" s="583"/>
      <c r="AO5" s="583"/>
      <c r="AP5" s="583"/>
      <c r="AQ5" s="583"/>
      <c r="AS5" s="583"/>
      <c r="AT5" s="583"/>
    </row>
    <row r="6" spans="1:249" s="550" customFormat="1" ht="21" hidden="1" customHeight="1">
      <c r="A6" s="381" t="s">
        <v>52</v>
      </c>
      <c r="B6" s="567">
        <v>0</v>
      </c>
      <c r="C6" s="380"/>
      <c r="D6" s="568" t="e">
        <f t="shared" ref="D6:D9" si="6">C6/B6*100</f>
        <v>#DIV/0!</v>
      </c>
      <c r="E6" s="567"/>
      <c r="F6" s="569" t="e">
        <f t="shared" ref="F6:F9" si="7">+(C6-E6)/E6*100</f>
        <v>#DIV/0!</v>
      </c>
      <c r="G6" s="550">
        <f t="shared" ref="G6:G12" si="8">+C6-E6</f>
        <v>0</v>
      </c>
      <c r="H6" s="570"/>
      <c r="I6" s="550">
        <f>1629+14233</f>
        <v>15862</v>
      </c>
      <c r="J6" s="550">
        <f>+I6/0.75</f>
        <v>21149.333333333332</v>
      </c>
      <c r="K6" s="570"/>
      <c r="L6" s="584">
        <f t="shared" ref="L6:L18" si="9">+M6+N6</f>
        <v>133</v>
      </c>
      <c r="M6" s="585">
        <v>133</v>
      </c>
      <c r="N6" s="585"/>
      <c r="O6" s="586"/>
      <c r="P6" s="570"/>
      <c r="Q6" s="570"/>
      <c r="R6" s="570"/>
      <c r="S6" s="570"/>
      <c r="T6" s="570"/>
      <c r="U6" s="586"/>
      <c r="V6" s="586"/>
      <c r="W6" s="570"/>
      <c r="X6" s="586"/>
      <c r="Y6" s="586"/>
      <c r="Z6" s="586"/>
      <c r="AA6" s="586"/>
      <c r="AB6" s="570"/>
      <c r="AC6" s="586"/>
      <c r="AD6" s="570"/>
      <c r="AE6" s="586"/>
      <c r="AF6" s="586"/>
      <c r="AG6" s="586"/>
      <c r="AH6" s="586"/>
      <c r="AI6" s="586"/>
      <c r="AJ6" s="570"/>
      <c r="AK6" s="586"/>
      <c r="AL6" s="586"/>
      <c r="AM6" s="586"/>
      <c r="AN6" s="586"/>
      <c r="AO6" s="586"/>
      <c r="AP6" s="586"/>
      <c r="AQ6" s="570"/>
      <c r="AR6" s="570"/>
      <c r="AS6" s="570"/>
      <c r="AT6" s="586"/>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row>
    <row r="7" spans="1:249" s="549" customFormat="1" ht="21" customHeight="1">
      <c r="A7" s="376" t="s">
        <v>54</v>
      </c>
      <c r="B7" s="567">
        <f>[9]本级收预!$C$7</f>
        <v>6500</v>
      </c>
      <c r="C7" s="380">
        <v>8147</v>
      </c>
      <c r="D7" s="564">
        <f t="shared" si="6"/>
        <v>125.33846153846153</v>
      </c>
      <c r="E7" s="567">
        <f>'[8]8.本级收入明细表'!$C$7</f>
        <v>5968</v>
      </c>
      <c r="F7" s="566">
        <f t="shared" si="7"/>
        <v>36.511394101876675</v>
      </c>
      <c r="G7" s="549">
        <f t="shared" si="8"/>
        <v>2179</v>
      </c>
      <c r="J7" s="549">
        <f>SUM(J5:J6)</f>
        <v>105858.66666666666</v>
      </c>
      <c r="L7" s="581">
        <f t="shared" si="9"/>
        <v>5556</v>
      </c>
      <c r="M7" s="582">
        <v>5556</v>
      </c>
      <c r="N7" s="582"/>
    </row>
    <row r="8" spans="1:249" s="550" customFormat="1" ht="21" hidden="1" customHeight="1">
      <c r="A8" s="381" t="s">
        <v>55</v>
      </c>
      <c r="B8" s="567">
        <v>0</v>
      </c>
      <c r="C8" s="380"/>
      <c r="D8" s="568" t="e">
        <f t="shared" si="6"/>
        <v>#DIV/0!</v>
      </c>
      <c r="E8" s="567">
        <v>0</v>
      </c>
      <c r="F8" s="569" t="e">
        <f t="shared" si="7"/>
        <v>#DIV/0!</v>
      </c>
      <c r="G8" s="550">
        <f t="shared" si="8"/>
        <v>0</v>
      </c>
      <c r="H8" s="570"/>
      <c r="I8" s="570"/>
      <c r="J8" s="570"/>
      <c r="K8" s="570"/>
      <c r="L8" s="584">
        <f t="shared" si="9"/>
        <v>0</v>
      </c>
      <c r="M8" s="585"/>
      <c r="N8" s="585"/>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row>
    <row r="9" spans="1:249" s="549" customFormat="1" ht="21" customHeight="1">
      <c r="A9" s="376" t="s">
        <v>56</v>
      </c>
      <c r="B9" s="567">
        <f>[9]本级收预!$C$9</f>
        <v>800</v>
      </c>
      <c r="C9" s="380">
        <v>1203</v>
      </c>
      <c r="D9" s="564">
        <f t="shared" si="6"/>
        <v>150.375</v>
      </c>
      <c r="E9" s="567">
        <f>'[8]8.本级收入明细表'!$C$8</f>
        <v>1135</v>
      </c>
      <c r="F9" s="566">
        <f t="shared" si="7"/>
        <v>5.9911894273127748</v>
      </c>
      <c r="G9" s="549">
        <f t="shared" si="8"/>
        <v>68</v>
      </c>
      <c r="I9" s="549">
        <f>+C5/0.375</f>
        <v>48634.666666666664</v>
      </c>
      <c r="L9" s="581">
        <f t="shared" si="9"/>
        <v>1199</v>
      </c>
      <c r="M9" s="582">
        <v>1199</v>
      </c>
      <c r="N9" s="582"/>
    </row>
    <row r="10" spans="1:249" s="549" customFormat="1" ht="21" customHeight="1">
      <c r="A10" s="376" t="s">
        <v>57</v>
      </c>
      <c r="B10" s="567">
        <v>0</v>
      </c>
      <c r="C10" s="380"/>
      <c r="D10" s="564"/>
      <c r="E10" s="567">
        <v>0</v>
      </c>
      <c r="F10" s="566"/>
      <c r="G10" s="549">
        <f t="shared" si="8"/>
        <v>0</v>
      </c>
      <c r="I10" s="549">
        <f>+C6/0.75</f>
        <v>0</v>
      </c>
      <c r="L10" s="581">
        <f t="shared" si="9"/>
        <v>0</v>
      </c>
      <c r="M10" s="582"/>
      <c r="N10" s="582"/>
    </row>
    <row r="11" spans="1:249" s="549" customFormat="1" ht="21" customHeight="1">
      <c r="A11" s="376" t="s">
        <v>58</v>
      </c>
      <c r="B11" s="567">
        <f>[9]本级收预!$C$11</f>
        <v>14850</v>
      </c>
      <c r="C11" s="380">
        <v>14620</v>
      </c>
      <c r="D11" s="564">
        <f t="shared" ref="D11:D15" si="10">C11/B11*100</f>
        <v>98.45117845117845</v>
      </c>
      <c r="E11" s="567">
        <f>'[8]8.本级收入明细表'!$C$9</f>
        <v>15363</v>
      </c>
      <c r="F11" s="566">
        <f t="shared" ref="F11:F15" si="11">+(C11-E11)/E11*100</f>
        <v>-4.8362949944672264</v>
      </c>
      <c r="G11" s="549">
        <f t="shared" si="8"/>
        <v>-743</v>
      </c>
      <c r="I11" s="549">
        <f>SUM(I9:I10)</f>
        <v>48634.666666666664</v>
      </c>
      <c r="L11" s="581">
        <f t="shared" si="9"/>
        <v>13996</v>
      </c>
      <c r="M11" s="582">
        <v>13996</v>
      </c>
      <c r="N11" s="582"/>
    </row>
    <row r="12" spans="1:249" s="549" customFormat="1" ht="21" customHeight="1">
      <c r="A12" s="376" t="s">
        <v>59</v>
      </c>
      <c r="B12" s="567">
        <f>[9]本级收预!$C$12</f>
        <v>1600</v>
      </c>
      <c r="C12" s="380">
        <v>1520</v>
      </c>
      <c r="D12" s="564">
        <f t="shared" si="10"/>
        <v>95</v>
      </c>
      <c r="E12" s="567">
        <v>1318</v>
      </c>
      <c r="F12" s="566">
        <f t="shared" si="11"/>
        <v>15.326251896813353</v>
      </c>
      <c r="G12" s="549">
        <f t="shared" si="8"/>
        <v>202</v>
      </c>
      <c r="I12" s="549">
        <f>+I11/J7</f>
        <v>0.45943018364108124</v>
      </c>
      <c r="L12" s="581">
        <f t="shared" si="9"/>
        <v>960</v>
      </c>
      <c r="M12" s="582">
        <v>960</v>
      </c>
      <c r="N12" s="582"/>
    </row>
    <row r="13" spans="1:249" s="549" customFormat="1" ht="21" customHeight="1">
      <c r="A13" s="376" t="s">
        <v>60</v>
      </c>
      <c r="B13" s="567">
        <f>[9]本级收预!$C$13</f>
        <v>1000</v>
      </c>
      <c r="C13" s="380">
        <v>586</v>
      </c>
      <c r="D13" s="564">
        <f t="shared" si="10"/>
        <v>58.599999999999994</v>
      </c>
      <c r="E13" s="567">
        <v>814</v>
      </c>
      <c r="F13" s="566">
        <f t="shared" si="11"/>
        <v>-28.009828009828009</v>
      </c>
      <c r="I13" s="549">
        <f>+I12-1</f>
        <v>-0.54056981635891876</v>
      </c>
      <c r="L13" s="581">
        <f t="shared" si="9"/>
        <v>668</v>
      </c>
      <c r="M13" s="582">
        <v>668</v>
      </c>
      <c r="N13" s="582"/>
    </row>
    <row r="14" spans="1:249" s="549" customFormat="1" ht="21" customHeight="1">
      <c r="A14" s="376" t="s">
        <v>61</v>
      </c>
      <c r="B14" s="567">
        <f>[9]本级收预!$C$14</f>
        <v>1820</v>
      </c>
      <c r="C14" s="380">
        <v>1162</v>
      </c>
      <c r="D14" s="564">
        <f t="shared" si="10"/>
        <v>63.84615384615384</v>
      </c>
      <c r="E14" s="567">
        <f>'[8]8.本级收入明细表'!$C$10</f>
        <v>1495</v>
      </c>
      <c r="F14" s="566">
        <f t="shared" si="11"/>
        <v>-22.274247491638796</v>
      </c>
      <c r="L14" s="581">
        <f t="shared" si="9"/>
        <v>1350</v>
      </c>
      <c r="M14" s="582">
        <v>1350</v>
      </c>
      <c r="N14" s="582"/>
    </row>
    <row r="15" spans="1:249" s="549" customFormat="1" ht="21" customHeight="1">
      <c r="A15" s="376" t="s">
        <v>62</v>
      </c>
      <c r="B15" s="567">
        <f>[9]本级收预!$C$15</f>
        <v>1200</v>
      </c>
      <c r="C15" s="380">
        <v>148</v>
      </c>
      <c r="D15" s="564">
        <f t="shared" si="10"/>
        <v>12.333333333333334</v>
      </c>
      <c r="E15" s="567">
        <v>43</v>
      </c>
      <c r="F15" s="566">
        <f t="shared" si="11"/>
        <v>244.18604651162789</v>
      </c>
      <c r="L15" s="581">
        <f t="shared" si="9"/>
        <v>955</v>
      </c>
      <c r="M15" s="582">
        <v>955</v>
      </c>
      <c r="N15" s="582"/>
    </row>
    <row r="16" spans="1:249" s="549" customFormat="1" ht="21" customHeight="1">
      <c r="A16" s="376" t="s">
        <v>63</v>
      </c>
      <c r="B16" s="567">
        <v>0</v>
      </c>
      <c r="C16" s="380"/>
      <c r="D16" s="564"/>
      <c r="E16" s="567">
        <v>0</v>
      </c>
      <c r="F16" s="566"/>
      <c r="L16" s="581">
        <f t="shared" si="9"/>
        <v>0</v>
      </c>
      <c r="M16" s="582"/>
      <c r="N16" s="582"/>
    </row>
    <row r="17" spans="1:249" s="549" customFormat="1" ht="21" customHeight="1">
      <c r="A17" s="376" t="s">
        <v>64</v>
      </c>
      <c r="B17" s="567">
        <f>[9]本级收预!$C$17</f>
        <v>2128</v>
      </c>
      <c r="C17" s="380">
        <v>68</v>
      </c>
      <c r="D17" s="564">
        <f t="shared" ref="D17:D24" si="12">C17/B17*100</f>
        <v>3.1954887218045109</v>
      </c>
      <c r="E17" s="567">
        <f>'[8]8.本级收入明细表'!$C$11</f>
        <v>1495</v>
      </c>
      <c r="F17" s="566">
        <f t="shared" ref="F17:F24" si="13">+(C17-E17)/E17*100</f>
        <v>-95.451505016722408</v>
      </c>
      <c r="G17" s="549">
        <f>+C17-E17</f>
        <v>-1427</v>
      </c>
      <c r="L17" s="581">
        <f t="shared" si="9"/>
        <v>1627</v>
      </c>
      <c r="M17" s="582">
        <v>1627</v>
      </c>
      <c r="N17" s="582"/>
    </row>
    <row r="18" spans="1:249" s="549" customFormat="1" ht="21" customHeight="1">
      <c r="A18" s="376" t="s">
        <v>65</v>
      </c>
      <c r="B18" s="567">
        <f>[9]本级收预!$C$18</f>
        <v>37063</v>
      </c>
      <c r="C18" s="380">
        <v>24922</v>
      </c>
      <c r="D18" s="564">
        <f t="shared" si="12"/>
        <v>67.242263173515369</v>
      </c>
      <c r="E18" s="567">
        <f>'[8]8.本级收入明细表'!$C$12</f>
        <v>26874</v>
      </c>
      <c r="F18" s="566">
        <f t="shared" si="13"/>
        <v>-7.2635260846915237</v>
      </c>
      <c r="G18" s="549">
        <f>+C18-E18</f>
        <v>-1952</v>
      </c>
      <c r="L18" s="581">
        <f t="shared" si="9"/>
        <v>24979</v>
      </c>
      <c r="M18" s="582">
        <v>25389</v>
      </c>
      <c r="N18" s="582">
        <v>-410</v>
      </c>
    </row>
    <row r="19" spans="1:249" s="549" customFormat="1" ht="21" customHeight="1">
      <c r="A19" s="385" t="s">
        <v>118</v>
      </c>
      <c r="B19" s="567">
        <f>[9]本级收预!$C$19</f>
        <v>500</v>
      </c>
      <c r="C19" s="380">
        <v>436</v>
      </c>
      <c r="D19" s="564">
        <f t="shared" si="12"/>
        <v>87.2</v>
      </c>
      <c r="E19" s="567">
        <v>417</v>
      </c>
      <c r="F19" s="566">
        <f t="shared" si="13"/>
        <v>4.5563549160671464</v>
      </c>
      <c r="L19" s="581"/>
      <c r="M19" s="582"/>
      <c r="N19" s="582"/>
    </row>
    <row r="20" spans="1:249" s="550" customFormat="1" ht="21" hidden="1" customHeight="1">
      <c r="A20" s="571" t="s">
        <v>67</v>
      </c>
      <c r="B20" s="572"/>
      <c r="C20" s="573"/>
      <c r="D20" s="568" t="e">
        <f t="shared" si="12"/>
        <v>#DIV/0!</v>
      </c>
      <c r="E20" s="567"/>
      <c r="F20" s="569" t="e">
        <f t="shared" si="13"/>
        <v>#DIV/0!</v>
      </c>
      <c r="G20" s="570"/>
      <c r="H20" s="570"/>
      <c r="I20" s="570"/>
      <c r="J20" s="570"/>
      <c r="K20" s="570"/>
      <c r="L20" s="584"/>
      <c r="M20" s="585"/>
      <c r="N20" s="585"/>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row>
    <row r="21" spans="1:249" s="549" customFormat="1" ht="21" customHeight="1">
      <c r="A21" s="376" t="s">
        <v>68</v>
      </c>
      <c r="B21" s="563">
        <f t="shared" ref="B21:C21" si="14">SUM(B22:B29)</f>
        <v>70166</v>
      </c>
      <c r="C21" s="380">
        <f t="shared" si="14"/>
        <v>72747</v>
      </c>
      <c r="D21" s="564">
        <f t="shared" si="12"/>
        <v>103.67841974745605</v>
      </c>
      <c r="E21" s="567">
        <f>SUM(E22:E29)</f>
        <v>70174</v>
      </c>
      <c r="F21" s="566">
        <f t="shared" si="13"/>
        <v>3.6666001653033886</v>
      </c>
      <c r="L21" s="581">
        <f t="shared" ref="L21" si="15">+M21+N21</f>
        <v>69756</v>
      </c>
      <c r="M21" s="582">
        <f>SUM(M22:M29)</f>
        <v>69756</v>
      </c>
      <c r="N21" s="582"/>
      <c r="Q21" s="549">
        <f>C21-C22-C23-C24-C25-C27-C28-C29</f>
        <v>13842</v>
      </c>
    </row>
    <row r="22" spans="1:249" s="549" customFormat="1" ht="21" customHeight="1">
      <c r="A22" s="376" t="s">
        <v>69</v>
      </c>
      <c r="B22" s="567">
        <f>[9]本级收预!$C$21</f>
        <v>7128</v>
      </c>
      <c r="C22" s="386">
        <v>7400</v>
      </c>
      <c r="D22" s="564">
        <f t="shared" si="12"/>
        <v>103.81593714927048</v>
      </c>
      <c r="E22" s="520">
        <f>[10]JB01!$B$22</f>
        <v>7321</v>
      </c>
      <c r="F22" s="566">
        <f t="shared" si="13"/>
        <v>1.0790875563447617</v>
      </c>
      <c r="L22" s="581">
        <f t="shared" ref="L22" si="16">+M22+N22</f>
        <v>8259</v>
      </c>
      <c r="M22" s="582">
        <v>7849</v>
      </c>
      <c r="N22" s="582">
        <v>410</v>
      </c>
    </row>
    <row r="23" spans="1:249" s="549" customFormat="1" ht="21" customHeight="1">
      <c r="A23" s="376" t="s">
        <v>70</v>
      </c>
      <c r="B23" s="567">
        <f>[9]本级收预!$C$22</f>
        <v>17318</v>
      </c>
      <c r="C23" s="386">
        <v>14701</v>
      </c>
      <c r="D23" s="564">
        <f t="shared" si="12"/>
        <v>84.888555260422677</v>
      </c>
      <c r="E23" s="520">
        <f>[10]JB01!$B$23</f>
        <v>14902</v>
      </c>
      <c r="F23" s="566">
        <f t="shared" si="13"/>
        <v>-1.3488122399677895</v>
      </c>
      <c r="L23" s="581">
        <f t="shared" ref="L23:L30" si="17">+M23+N23</f>
        <v>17363</v>
      </c>
      <c r="M23" s="582">
        <v>17363</v>
      </c>
      <c r="N23" s="582"/>
      <c r="O23" s="549">
        <f>E23*0.98</f>
        <v>14603.96</v>
      </c>
    </row>
    <row r="24" spans="1:249" s="549" customFormat="1" ht="21" customHeight="1">
      <c r="A24" s="376" t="s">
        <v>71</v>
      </c>
      <c r="B24" s="567">
        <f>[9]本级收预!$C$23</f>
        <v>27208</v>
      </c>
      <c r="C24" s="386">
        <v>29078</v>
      </c>
      <c r="D24" s="564">
        <f t="shared" si="12"/>
        <v>106.8729785357248</v>
      </c>
      <c r="E24" s="520">
        <f>[10]JB01!$B$24</f>
        <v>24011</v>
      </c>
      <c r="F24" s="566">
        <f t="shared" si="13"/>
        <v>21.102827870559327</v>
      </c>
      <c r="L24" s="581">
        <f t="shared" si="17"/>
        <v>17164</v>
      </c>
      <c r="M24" s="582">
        <v>17164</v>
      </c>
      <c r="N24" s="582"/>
      <c r="O24" s="549">
        <f>E24*1.066</f>
        <v>25595.726000000002</v>
      </c>
    </row>
    <row r="25" spans="1:249" s="549" customFormat="1" ht="21" customHeight="1">
      <c r="A25" s="376" t="s">
        <v>72</v>
      </c>
      <c r="B25" s="567"/>
      <c r="C25" s="386"/>
      <c r="D25" s="564"/>
      <c r="E25" s="567">
        <v>0</v>
      </c>
      <c r="F25" s="566"/>
      <c r="L25" s="581">
        <f t="shared" si="17"/>
        <v>0</v>
      </c>
      <c r="M25" s="582"/>
      <c r="N25" s="582"/>
    </row>
    <row r="26" spans="1:249" s="549" customFormat="1" ht="21" customHeight="1">
      <c r="A26" s="376" t="s">
        <v>73</v>
      </c>
      <c r="B26" s="567">
        <f>[9]本级收预!$C$25</f>
        <v>8803</v>
      </c>
      <c r="C26" s="386">
        <v>13842</v>
      </c>
      <c r="D26" s="564">
        <f t="shared" ref="D26:D30" si="18">C26/B26*100</f>
        <v>157.24184936953313</v>
      </c>
      <c r="E26" s="567">
        <f>'[8]8.本级收入明细表'!$C$19</f>
        <v>12211</v>
      </c>
      <c r="F26" s="566">
        <f t="shared" ref="F26:F28" si="19">+(C26-E26)/E26*100</f>
        <v>13.356809434116778</v>
      </c>
      <c r="H26" s="549">
        <f>E26*1.026</f>
        <v>12528.486000000001</v>
      </c>
      <c r="L26" s="581">
        <f t="shared" si="17"/>
        <v>17592</v>
      </c>
      <c r="M26" s="582">
        <v>17592</v>
      </c>
      <c r="N26" s="582"/>
    </row>
    <row r="27" spans="1:249" s="550" customFormat="1" ht="21" hidden="1" customHeight="1">
      <c r="A27" s="381" t="s">
        <v>74</v>
      </c>
      <c r="B27" s="567"/>
      <c r="C27" s="386"/>
      <c r="D27" s="568" t="e">
        <f t="shared" si="18"/>
        <v>#DIV/0!</v>
      </c>
      <c r="E27" s="567"/>
      <c r="F27" s="569" t="e">
        <f t="shared" si="19"/>
        <v>#DIV/0!</v>
      </c>
      <c r="G27" s="550">
        <f t="shared" ref="G27:G30" si="20">+C27-E27</f>
        <v>0</v>
      </c>
      <c r="H27" s="570"/>
      <c r="I27" s="570"/>
      <c r="J27" s="570"/>
      <c r="K27" s="570"/>
      <c r="L27" s="584">
        <f t="shared" si="17"/>
        <v>150</v>
      </c>
      <c r="M27" s="585">
        <v>150</v>
      </c>
      <c r="N27" s="585"/>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row>
    <row r="28" spans="1:249" s="551" customFormat="1" ht="21" customHeight="1">
      <c r="A28" s="574" t="s">
        <v>75</v>
      </c>
      <c r="B28" s="575">
        <f>[9]本级收预!$C$27</f>
        <v>9206</v>
      </c>
      <c r="C28" s="576">
        <v>6316</v>
      </c>
      <c r="D28" s="577">
        <f t="shared" si="18"/>
        <v>68.607429936997605</v>
      </c>
      <c r="E28" s="575">
        <v>11721</v>
      </c>
      <c r="F28" s="566">
        <f t="shared" si="19"/>
        <v>-46.113812814606263</v>
      </c>
      <c r="G28" s="551">
        <f t="shared" si="20"/>
        <v>-5405</v>
      </c>
      <c r="H28" s="578"/>
      <c r="I28" s="578"/>
      <c r="J28" s="587"/>
      <c r="K28" s="578"/>
      <c r="L28" s="588">
        <f t="shared" si="17"/>
        <v>6847</v>
      </c>
      <c r="M28" s="589">
        <v>6847</v>
      </c>
      <c r="N28" s="589"/>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c r="AL28" s="578"/>
      <c r="AM28" s="578"/>
      <c r="AN28" s="578"/>
      <c r="AO28" s="578"/>
      <c r="AP28" s="578"/>
      <c r="AQ28" s="578"/>
      <c r="AR28" s="578"/>
      <c r="AS28" s="578"/>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c r="BP28" s="578"/>
      <c r="BQ28" s="578"/>
      <c r="BR28" s="578"/>
      <c r="BS28" s="578"/>
      <c r="BT28" s="578"/>
      <c r="BU28" s="578"/>
      <c r="BV28" s="578"/>
      <c r="BW28" s="578"/>
      <c r="BX28" s="578"/>
      <c r="BY28" s="578"/>
      <c r="BZ28" s="578"/>
      <c r="CA28" s="578"/>
      <c r="CB28" s="578"/>
      <c r="CC28" s="578"/>
      <c r="CD28" s="578"/>
      <c r="CE28" s="578"/>
      <c r="CF28" s="578"/>
      <c r="CG28" s="578"/>
      <c r="CH28" s="578"/>
      <c r="CI28" s="578"/>
      <c r="CJ28" s="578"/>
      <c r="CK28" s="578"/>
      <c r="CL28" s="578"/>
      <c r="CM28" s="578"/>
      <c r="CN28" s="578"/>
      <c r="CO28" s="578"/>
      <c r="CP28" s="578"/>
      <c r="CQ28" s="578"/>
      <c r="CR28" s="578"/>
      <c r="CS28" s="578"/>
      <c r="CT28" s="578"/>
      <c r="CU28" s="578"/>
      <c r="CV28" s="578"/>
      <c r="CW28" s="578"/>
      <c r="CX28" s="578"/>
      <c r="CY28" s="578"/>
      <c r="CZ28" s="578"/>
      <c r="DA28" s="578"/>
      <c r="DB28" s="578"/>
      <c r="DC28" s="578"/>
      <c r="DD28" s="578"/>
      <c r="DE28" s="578"/>
      <c r="DF28" s="578"/>
      <c r="DG28" s="578"/>
      <c r="DH28" s="578"/>
      <c r="DI28" s="578"/>
      <c r="DJ28" s="578"/>
      <c r="DK28" s="578"/>
      <c r="DL28" s="578"/>
      <c r="DM28" s="578"/>
      <c r="DN28" s="578"/>
      <c r="DO28" s="578"/>
      <c r="DP28" s="578"/>
      <c r="DQ28" s="578"/>
      <c r="DR28" s="578"/>
      <c r="DS28" s="578"/>
      <c r="DT28" s="578"/>
      <c r="DU28" s="578"/>
      <c r="DV28" s="578"/>
      <c r="DW28" s="578"/>
      <c r="DX28" s="578"/>
      <c r="DY28" s="578"/>
      <c r="DZ28" s="578"/>
      <c r="EA28" s="578"/>
      <c r="EB28" s="578"/>
      <c r="EC28" s="578"/>
      <c r="ED28" s="578"/>
      <c r="EE28" s="578"/>
      <c r="EF28" s="578"/>
      <c r="EG28" s="578"/>
      <c r="EH28" s="578"/>
      <c r="EI28" s="578"/>
      <c r="EJ28" s="578"/>
      <c r="EK28" s="578"/>
      <c r="EL28" s="578"/>
      <c r="EM28" s="578"/>
      <c r="EN28" s="578"/>
      <c r="EO28" s="578"/>
      <c r="EP28" s="578"/>
      <c r="EQ28" s="578"/>
      <c r="ER28" s="578"/>
      <c r="ES28" s="578"/>
      <c r="ET28" s="578"/>
      <c r="EU28" s="578"/>
      <c r="EV28" s="578"/>
      <c r="EW28" s="578"/>
      <c r="EX28" s="578"/>
      <c r="EY28" s="578"/>
      <c r="EZ28" s="578"/>
      <c r="FA28" s="578"/>
      <c r="FB28" s="578"/>
      <c r="FC28" s="578"/>
      <c r="FD28" s="578"/>
      <c r="FE28" s="578"/>
      <c r="FF28" s="578"/>
      <c r="FG28" s="578"/>
      <c r="FH28" s="578"/>
      <c r="FI28" s="578"/>
      <c r="FJ28" s="578"/>
      <c r="FK28" s="578"/>
      <c r="FL28" s="578"/>
      <c r="FM28" s="578"/>
      <c r="FN28" s="578"/>
      <c r="FO28" s="578"/>
      <c r="FP28" s="578"/>
      <c r="FQ28" s="578"/>
      <c r="FR28" s="578"/>
      <c r="FS28" s="578"/>
      <c r="FT28" s="578"/>
      <c r="FU28" s="578"/>
      <c r="FV28" s="578"/>
      <c r="FW28" s="578"/>
      <c r="FX28" s="578"/>
      <c r="FY28" s="578"/>
      <c r="FZ28" s="578"/>
      <c r="GA28" s="578"/>
      <c r="GB28" s="578"/>
      <c r="GC28" s="578"/>
      <c r="GD28" s="578"/>
      <c r="GE28" s="578"/>
      <c r="GF28" s="578"/>
      <c r="GG28" s="578"/>
      <c r="GH28" s="578"/>
      <c r="GI28" s="578"/>
      <c r="GJ28" s="578"/>
      <c r="GK28" s="578"/>
      <c r="GL28" s="578"/>
      <c r="GM28" s="578"/>
      <c r="GN28" s="578"/>
      <c r="GO28" s="578"/>
      <c r="GP28" s="578"/>
      <c r="GQ28" s="578"/>
      <c r="GR28" s="578"/>
      <c r="GS28" s="578"/>
      <c r="GT28" s="578"/>
      <c r="GU28" s="578"/>
      <c r="GV28" s="578"/>
      <c r="GW28" s="578"/>
      <c r="GX28" s="578"/>
      <c r="GY28" s="578"/>
      <c r="GZ28" s="578"/>
      <c r="HA28" s="578"/>
      <c r="HB28" s="578"/>
      <c r="HC28" s="578"/>
      <c r="HD28" s="578"/>
      <c r="HE28" s="578"/>
      <c r="HF28" s="578"/>
      <c r="HG28" s="578"/>
      <c r="HH28" s="578"/>
      <c r="HI28" s="578"/>
      <c r="HJ28" s="578"/>
      <c r="HK28" s="578"/>
      <c r="HL28" s="578"/>
      <c r="HM28" s="578"/>
      <c r="HN28" s="578"/>
      <c r="HO28" s="578"/>
      <c r="HP28" s="578"/>
      <c r="HQ28" s="578"/>
      <c r="HR28" s="578"/>
      <c r="HS28" s="578"/>
      <c r="HT28" s="578"/>
      <c r="HU28" s="578"/>
      <c r="HV28" s="578"/>
      <c r="HW28" s="578"/>
      <c r="HX28" s="578"/>
      <c r="HY28" s="578"/>
      <c r="HZ28" s="578"/>
      <c r="IA28" s="578"/>
      <c r="IB28" s="578"/>
      <c r="IC28" s="578"/>
      <c r="ID28" s="578"/>
      <c r="IE28" s="578"/>
      <c r="IF28" s="578"/>
      <c r="IG28" s="578"/>
      <c r="IH28" s="578"/>
      <c r="II28" s="578"/>
      <c r="IJ28" s="578"/>
      <c r="IK28" s="578"/>
      <c r="IL28" s="578"/>
      <c r="IM28" s="578"/>
      <c r="IN28" s="578"/>
      <c r="IO28" s="578"/>
    </row>
    <row r="29" spans="1:249" s="549" customFormat="1" ht="21" customHeight="1">
      <c r="A29" s="376" t="s">
        <v>76</v>
      </c>
      <c r="B29" s="567">
        <v>503</v>
      </c>
      <c r="C29" s="386">
        <v>1410</v>
      </c>
      <c r="D29" s="564">
        <f t="shared" si="18"/>
        <v>280.31809145129228</v>
      </c>
      <c r="E29" s="567">
        <v>8</v>
      </c>
      <c r="F29" s="566"/>
      <c r="G29" s="549">
        <f t="shared" si="20"/>
        <v>1402</v>
      </c>
      <c r="L29" s="581">
        <f t="shared" si="17"/>
        <v>2791</v>
      </c>
      <c r="M29" s="582">
        <v>2791</v>
      </c>
      <c r="N29" s="582"/>
    </row>
    <row r="30" spans="1:249" s="549" customFormat="1" ht="21" customHeight="1">
      <c r="A30" s="579" t="s">
        <v>77</v>
      </c>
      <c r="B30" s="563">
        <f t="shared" ref="B30:C30" si="21">+B4+B21</f>
        <v>155627</v>
      </c>
      <c r="C30" s="389">
        <f t="shared" si="21"/>
        <v>143797</v>
      </c>
      <c r="D30" s="564">
        <f t="shared" si="18"/>
        <v>92.398491264369298</v>
      </c>
      <c r="E30" s="563">
        <f>+E4+E21</f>
        <v>142608</v>
      </c>
      <c r="F30" s="566">
        <f>+(C30-E30)/E30*100</f>
        <v>0.83375406709301025</v>
      </c>
      <c r="G30" s="549">
        <f t="shared" si="20"/>
        <v>1189</v>
      </c>
      <c r="L30" s="581">
        <f t="shared" si="17"/>
        <v>138631</v>
      </c>
      <c r="M30" s="482">
        <f>+M4+M21</f>
        <v>138631</v>
      </c>
      <c r="N30" s="482"/>
      <c r="O30" s="549">
        <f>74651-73468</f>
        <v>1183</v>
      </c>
      <c r="P30" s="549">
        <f>C23-O30</f>
        <v>13518</v>
      </c>
    </row>
    <row r="31" spans="1:249" ht="39.950000000000003" customHeight="1">
      <c r="A31" s="674" t="s">
        <v>78</v>
      </c>
      <c r="B31" s="675"/>
      <c r="C31" s="675"/>
      <c r="D31" s="676"/>
      <c r="E31" s="677"/>
      <c r="F31" s="676"/>
      <c r="L31" s="552">
        <v>239354</v>
      </c>
      <c r="M31" s="552">
        <v>231044</v>
      </c>
    </row>
    <row r="32" spans="1:249">
      <c r="L32" s="552">
        <v>70166</v>
      </c>
    </row>
    <row r="33" spans="12:13">
      <c r="L33" s="552">
        <f>+L31-L32</f>
        <v>169188</v>
      </c>
      <c r="M33" s="552">
        <f>+M31-L32</f>
        <v>160878</v>
      </c>
    </row>
    <row r="34" spans="12:13">
      <c r="M34" s="552">
        <f>+L33/M33</f>
        <v>1.0516540484093537</v>
      </c>
    </row>
    <row r="35" spans="12:13">
      <c r="L35" s="552">
        <v>249354</v>
      </c>
    </row>
    <row r="36" spans="12:13">
      <c r="L36" s="552" t="e">
        <f>+L35-#REF!</f>
        <v>#REF!</v>
      </c>
      <c r="M36" s="552" t="e">
        <f>+#REF!-L35</f>
        <v>#REF!</v>
      </c>
    </row>
  </sheetData>
  <mergeCells count="2">
    <mergeCell ref="A1:F1"/>
    <mergeCell ref="A31:F31"/>
  </mergeCells>
  <phoneticPr fontId="114" type="noConversion"/>
  <printOptions horizontalCentered="1"/>
  <pageMargins left="0.78888888888888897" right="0.78888888888888897" top="0.97916666666666696" bottom="0.97916666666666696" header="0.2" footer="0.78888888888888897"/>
  <pageSetup paperSize="9" firstPageNumber="3" orientation="portrait" useFirstPageNumber="1"/>
  <headerFooter alignWithMargins="0">
    <oddFooter>&amp;C第 &amp;P 页</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IV35"/>
  <sheetViews>
    <sheetView topLeftCell="A9" workbookViewId="0">
      <selection activeCell="A28" sqref="A28:D28"/>
    </sheetView>
  </sheetViews>
  <sheetFormatPr defaultColWidth="9" defaultRowHeight="15.75"/>
  <cols>
    <col min="1" max="1" width="30.5" style="246" customWidth="1"/>
    <col min="2" max="2" width="14.125" style="525" customWidth="1"/>
    <col min="3" max="3" width="14.75" style="526" customWidth="1"/>
    <col min="4" max="4" width="16.25" style="527" customWidth="1"/>
    <col min="5" max="5" width="9" style="246"/>
    <col min="6" max="11" width="9" style="246" hidden="1" customWidth="1"/>
    <col min="12" max="16384" width="9" style="246"/>
  </cols>
  <sheetData>
    <row r="1" spans="1:11" s="524" customFormat="1" ht="44.25" customHeight="1">
      <c r="A1" s="686" t="s">
        <v>119</v>
      </c>
      <c r="B1" s="686"/>
      <c r="C1" s="687"/>
      <c r="D1" s="688"/>
    </row>
    <row r="2" spans="1:11" ht="24.95" customHeight="1">
      <c r="A2" s="528"/>
      <c r="B2" s="529"/>
      <c r="C2" s="530"/>
      <c r="D2" s="531" t="s">
        <v>120</v>
      </c>
    </row>
    <row r="3" spans="1:11" s="42" customFormat="1" ht="28.5" customHeight="1">
      <c r="A3" s="316" t="s">
        <v>81</v>
      </c>
      <c r="B3" s="532" t="s">
        <v>121</v>
      </c>
      <c r="C3" s="533" t="s">
        <v>83</v>
      </c>
      <c r="D3" s="201" t="s">
        <v>122</v>
      </c>
      <c r="F3" s="488" t="s">
        <v>115</v>
      </c>
      <c r="G3" s="488" t="s">
        <v>123</v>
      </c>
      <c r="H3" s="488" t="s">
        <v>117</v>
      </c>
    </row>
    <row r="4" spans="1:11" s="42" customFormat="1" ht="24.75" customHeight="1">
      <c r="A4" s="534" t="s">
        <v>85</v>
      </c>
      <c r="B4" s="535">
        <v>56945</v>
      </c>
      <c r="C4" s="520">
        <f>'[8]10.本级支出明细表（简表）'!$C$5</f>
        <v>59863</v>
      </c>
      <c r="D4" s="536">
        <f t="shared" ref="D4" si="0">(B4-C4)/C4*100</f>
        <v>-4.8744633580007681</v>
      </c>
      <c r="F4" s="188">
        <f t="shared" ref="F4" si="1">+G4+H4</f>
        <v>64004</v>
      </c>
      <c r="G4" s="537">
        <v>61075</v>
      </c>
      <c r="H4" s="188">
        <v>2929</v>
      </c>
      <c r="K4" s="42">
        <v>56957</v>
      </c>
    </row>
    <row r="5" spans="1:11" s="42" customFormat="1" ht="24.75" customHeight="1">
      <c r="A5" s="534" t="s">
        <v>86</v>
      </c>
      <c r="B5" s="535"/>
      <c r="C5" s="538"/>
      <c r="D5" s="536"/>
      <c r="F5" s="188">
        <f t="shared" ref="F5" si="2">+G5+H5</f>
        <v>0</v>
      </c>
      <c r="G5" s="537"/>
      <c r="H5" s="188"/>
      <c r="K5" s="42">
        <v>0</v>
      </c>
    </row>
    <row r="6" spans="1:11" s="42" customFormat="1" ht="24.75" customHeight="1">
      <c r="A6" s="534" t="s">
        <v>87</v>
      </c>
      <c r="B6" s="535">
        <v>1243</v>
      </c>
      <c r="C6" s="520">
        <f>'[8]10.本级支出明细表（简表）'!$C$6</f>
        <v>1235</v>
      </c>
      <c r="D6" s="536">
        <f t="shared" ref="D6" si="3">(B6-C6)/C6*100</f>
        <v>0.64777327935222673</v>
      </c>
      <c r="F6" s="188">
        <f t="shared" ref="F6:F23" si="4">+G6+H6</f>
        <v>1894</v>
      </c>
      <c r="G6" s="537">
        <v>1194</v>
      </c>
      <c r="H6" s="188">
        <v>700</v>
      </c>
      <c r="K6" s="42">
        <v>1186</v>
      </c>
    </row>
    <row r="7" spans="1:11" s="42" customFormat="1" ht="24.75" customHeight="1">
      <c r="A7" s="534" t="s">
        <v>88</v>
      </c>
      <c r="B7" s="535">
        <v>76293</v>
      </c>
      <c r="C7" s="520">
        <f>'[8]10.本级支出明细表（简表）'!$C$7</f>
        <v>81950</v>
      </c>
      <c r="D7" s="536">
        <f t="shared" ref="D7:D19" si="5">(B7-C7)/C7*100</f>
        <v>-6.9029896278218423</v>
      </c>
      <c r="F7" s="188">
        <f t="shared" si="4"/>
        <v>70877</v>
      </c>
      <c r="G7" s="537">
        <v>70877</v>
      </c>
      <c r="H7" s="188"/>
      <c r="K7" s="42">
        <v>73502</v>
      </c>
    </row>
    <row r="8" spans="1:11" s="42" customFormat="1" ht="24.75" customHeight="1">
      <c r="A8" s="534" t="s">
        <v>89</v>
      </c>
      <c r="B8" s="535">
        <v>44488</v>
      </c>
      <c r="C8" s="520">
        <f>'[8]10.本级支出明细表（简表）'!$C$8</f>
        <v>42996</v>
      </c>
      <c r="D8" s="536">
        <f t="shared" si="5"/>
        <v>3.4700902409526466</v>
      </c>
      <c r="F8" s="188">
        <f t="shared" si="4"/>
        <v>37189</v>
      </c>
      <c r="G8" s="537">
        <v>37189</v>
      </c>
      <c r="H8" s="188"/>
      <c r="K8" s="42">
        <v>33738</v>
      </c>
    </row>
    <row r="9" spans="1:11" s="42" customFormat="1" ht="24.75" customHeight="1">
      <c r="A9" s="534" t="s">
        <v>90</v>
      </c>
      <c r="B9" s="535">
        <v>4799</v>
      </c>
      <c r="C9" s="520">
        <f>'[8]10.本级支出明细表（简表）'!$C$9</f>
        <v>4698</v>
      </c>
      <c r="D9" s="536">
        <f t="shared" si="5"/>
        <v>2.1498510004257132</v>
      </c>
      <c r="F9" s="188">
        <f t="shared" si="4"/>
        <v>4565</v>
      </c>
      <c r="G9" s="537">
        <v>4565</v>
      </c>
      <c r="H9" s="188"/>
      <c r="K9" s="42">
        <v>2110</v>
      </c>
    </row>
    <row r="10" spans="1:11" s="42" customFormat="1" ht="24.75" customHeight="1">
      <c r="A10" s="534" t="s">
        <v>91</v>
      </c>
      <c r="B10" s="535">
        <v>16606</v>
      </c>
      <c r="C10" s="520">
        <f>'[8]10.本级支出明细表（简表）'!$C$10</f>
        <v>16313</v>
      </c>
      <c r="D10" s="536">
        <f t="shared" si="5"/>
        <v>1.7961135290872312</v>
      </c>
      <c r="F10" s="188">
        <f t="shared" si="4"/>
        <v>17201</v>
      </c>
      <c r="G10" s="537">
        <v>17201</v>
      </c>
      <c r="H10" s="188"/>
      <c r="K10" s="42">
        <v>6399</v>
      </c>
    </row>
    <row r="11" spans="1:11" s="42" customFormat="1" ht="24.75" customHeight="1">
      <c r="A11" s="534" t="s">
        <v>92</v>
      </c>
      <c r="B11" s="535">
        <v>109243</v>
      </c>
      <c r="C11" s="520">
        <f>'[8]10.本级支出明细表（简表）'!$C$11</f>
        <v>107007</v>
      </c>
      <c r="D11" s="536">
        <f t="shared" si="5"/>
        <v>2.0895829244815758</v>
      </c>
      <c r="F11" s="188">
        <f t="shared" si="4"/>
        <v>121667</v>
      </c>
      <c r="G11" s="537">
        <f>104722+1945</f>
        <v>106667</v>
      </c>
      <c r="H11" s="188">
        <v>15000</v>
      </c>
      <c r="K11" s="42">
        <v>102563</v>
      </c>
    </row>
    <row r="12" spans="1:11" s="42" customFormat="1" ht="24.75" customHeight="1">
      <c r="A12" s="534" t="s">
        <v>93</v>
      </c>
      <c r="B12" s="535">
        <v>22056</v>
      </c>
      <c r="C12" s="520">
        <f>'[8]10.本级支出明细表（简表）'!$C$12</f>
        <v>22046</v>
      </c>
      <c r="D12" s="536">
        <f t="shared" si="5"/>
        <v>4.5359702440351993E-2</v>
      </c>
      <c r="F12" s="188">
        <f t="shared" si="4"/>
        <v>29229</v>
      </c>
      <c r="G12" s="537">
        <v>20229</v>
      </c>
      <c r="H12" s="188">
        <f>8000+1000</f>
        <v>9000</v>
      </c>
      <c r="K12" s="42">
        <v>22498</v>
      </c>
    </row>
    <row r="13" spans="1:11" s="42" customFormat="1" ht="24.75" customHeight="1">
      <c r="A13" s="534" t="s">
        <v>94</v>
      </c>
      <c r="B13" s="535">
        <v>17078</v>
      </c>
      <c r="C13" s="520">
        <f>'[8]10.本级支出明细表（简表）'!$C$13</f>
        <v>11532</v>
      </c>
      <c r="D13" s="536">
        <f t="shared" si="5"/>
        <v>48.092265001734305</v>
      </c>
      <c r="F13" s="188">
        <f t="shared" si="4"/>
        <v>6450</v>
      </c>
      <c r="G13" s="537">
        <v>15450</v>
      </c>
      <c r="H13" s="188">
        <f>-8000-1000</f>
        <v>-9000</v>
      </c>
      <c r="K13" s="42">
        <v>4976</v>
      </c>
    </row>
    <row r="14" spans="1:11" s="42" customFormat="1" ht="24.75" customHeight="1">
      <c r="A14" s="534" t="s">
        <v>95</v>
      </c>
      <c r="B14" s="535">
        <v>17138</v>
      </c>
      <c r="C14" s="520">
        <f>'[8]10.本级支出明细表（简表）'!$C$14</f>
        <v>21135</v>
      </c>
      <c r="D14" s="536">
        <f t="shared" si="5"/>
        <v>-18.911757747811684</v>
      </c>
      <c r="F14" s="188">
        <f t="shared" si="4"/>
        <v>48612</v>
      </c>
      <c r="G14" s="537">
        <v>63612</v>
      </c>
      <c r="H14" s="188">
        <v>-15000</v>
      </c>
      <c r="K14" s="42">
        <v>51601</v>
      </c>
    </row>
    <row r="15" spans="1:11" s="42" customFormat="1" ht="24.75" customHeight="1">
      <c r="A15" s="539" t="s">
        <v>96</v>
      </c>
      <c r="B15" s="535">
        <v>26264</v>
      </c>
      <c r="C15" s="520">
        <f>'[8]10.本级支出明细表（简表）'!$C$15</f>
        <v>25978</v>
      </c>
      <c r="D15" s="536">
        <f t="shared" si="5"/>
        <v>1.1009315574717067</v>
      </c>
      <c r="F15" s="188">
        <f t="shared" si="4"/>
        <v>19558</v>
      </c>
      <c r="G15" s="537">
        <v>20358</v>
      </c>
      <c r="H15" s="188">
        <v>-800</v>
      </c>
      <c r="K15" s="42">
        <v>20732</v>
      </c>
    </row>
    <row r="16" spans="1:11" s="42" customFormat="1" ht="24.75" customHeight="1">
      <c r="A16" s="539" t="s">
        <v>97</v>
      </c>
      <c r="B16" s="535">
        <v>33799</v>
      </c>
      <c r="C16" s="520">
        <f>'[8]10.本级支出明细表（简表）'!$C$16</f>
        <v>37868</v>
      </c>
      <c r="D16" s="536">
        <f t="shared" si="5"/>
        <v>-10.74522023872399</v>
      </c>
      <c r="F16" s="188">
        <f t="shared" si="4"/>
        <v>41456</v>
      </c>
      <c r="G16" s="537">
        <v>41456</v>
      </c>
      <c r="H16" s="188"/>
      <c r="K16" s="42">
        <v>40759</v>
      </c>
    </row>
    <row r="17" spans="1:256" s="42" customFormat="1" ht="24.75" customHeight="1">
      <c r="A17" s="539" t="s">
        <v>98</v>
      </c>
      <c r="B17" s="535">
        <v>1647</v>
      </c>
      <c r="C17" s="520">
        <f>'[8]10.本级支出明细表（简表）'!$C$17</f>
        <v>3743</v>
      </c>
      <c r="D17" s="536">
        <f t="shared" si="5"/>
        <v>-55.997862676997059</v>
      </c>
      <c r="F17" s="188">
        <f t="shared" si="4"/>
        <v>3402</v>
      </c>
      <c r="G17" s="537">
        <v>3402</v>
      </c>
      <c r="H17" s="188"/>
      <c r="K17" s="42">
        <v>3230</v>
      </c>
    </row>
    <row r="18" spans="1:256" s="42" customFormat="1" ht="24.75" customHeight="1">
      <c r="A18" s="539" t="s">
        <v>99</v>
      </c>
      <c r="B18" s="535">
        <v>1063</v>
      </c>
      <c r="C18" s="520">
        <f>'[8]10.本级支出明细表（简表）'!$C$18</f>
        <v>2064</v>
      </c>
      <c r="D18" s="536">
        <f t="shared" si="5"/>
        <v>-48.498062015503876</v>
      </c>
      <c r="F18" s="188">
        <f t="shared" si="4"/>
        <v>2406</v>
      </c>
      <c r="G18" s="537">
        <v>2006</v>
      </c>
      <c r="H18" s="188">
        <v>400</v>
      </c>
      <c r="K18" s="42">
        <v>1881</v>
      </c>
    </row>
    <row r="19" spans="1:256" s="42" customFormat="1" ht="24.75" customHeight="1">
      <c r="A19" s="539" t="s">
        <v>100</v>
      </c>
      <c r="B19" s="535">
        <v>245</v>
      </c>
      <c r="C19" s="520">
        <f>'[8]10.本级支出明细表（简表）'!$C$19</f>
        <v>157</v>
      </c>
      <c r="D19" s="536">
        <f t="shared" si="5"/>
        <v>56.050955414012741</v>
      </c>
      <c r="F19" s="188">
        <f t="shared" si="4"/>
        <v>140</v>
      </c>
      <c r="G19" s="537">
        <v>440</v>
      </c>
      <c r="H19" s="188">
        <v>-300</v>
      </c>
      <c r="K19" s="42">
        <v>364</v>
      </c>
    </row>
    <row r="20" spans="1:256" s="42" customFormat="1" ht="24.75" customHeight="1">
      <c r="A20" s="539" t="s">
        <v>101</v>
      </c>
      <c r="B20" s="535"/>
      <c r="C20" s="520"/>
      <c r="D20" s="536"/>
      <c r="F20" s="188">
        <f t="shared" si="4"/>
        <v>0</v>
      </c>
      <c r="G20" s="537"/>
      <c r="H20" s="188"/>
      <c r="K20" s="42">
        <v>0</v>
      </c>
    </row>
    <row r="21" spans="1:256" s="42" customFormat="1" ht="24.75" customHeight="1">
      <c r="A21" s="539" t="s">
        <v>102</v>
      </c>
      <c r="B21" s="535">
        <v>3509</v>
      </c>
      <c r="C21" s="520">
        <f>'[8]10.本级支出明细表（简表）'!$C$20</f>
        <v>3894</v>
      </c>
      <c r="D21" s="536">
        <f t="shared" ref="D21:D23" si="6">(B21-C21)/C21*100</f>
        <v>-9.8870056497175138</v>
      </c>
      <c r="F21" s="188">
        <f t="shared" si="4"/>
        <v>4249</v>
      </c>
      <c r="G21" s="537">
        <v>4249</v>
      </c>
      <c r="H21" s="188"/>
      <c r="K21" s="42">
        <v>3038</v>
      </c>
    </row>
    <row r="22" spans="1:256" s="42" customFormat="1" ht="24.75" customHeight="1">
      <c r="A22" s="534" t="s">
        <v>103</v>
      </c>
      <c r="B22" s="535">
        <v>12869</v>
      </c>
      <c r="C22" s="520">
        <f>'[8]10.本级支出明细表（简表）'!$C$21</f>
        <v>12857</v>
      </c>
      <c r="D22" s="536">
        <f t="shared" si="6"/>
        <v>9.3334370381893128E-2</v>
      </c>
      <c r="F22" s="188">
        <f t="shared" si="4"/>
        <v>12016</v>
      </c>
      <c r="G22" s="537">
        <v>14545</v>
      </c>
      <c r="H22" s="188">
        <v>-2529</v>
      </c>
      <c r="K22" s="42">
        <v>18545</v>
      </c>
    </row>
    <row r="23" spans="1:256" s="42" customFormat="1" ht="24.75" customHeight="1">
      <c r="A23" s="534" t="s">
        <v>104</v>
      </c>
      <c r="B23" s="540">
        <v>1106</v>
      </c>
      <c r="C23" s="520">
        <f>'[8]10.本级支出明细表（简表）'!$C$22</f>
        <v>1473</v>
      </c>
      <c r="D23" s="536">
        <f t="shared" si="6"/>
        <v>-24.915139171758316</v>
      </c>
      <c r="F23" s="188">
        <f t="shared" si="4"/>
        <v>1683</v>
      </c>
      <c r="G23" s="537">
        <v>2083</v>
      </c>
      <c r="H23" s="188">
        <v>-400</v>
      </c>
      <c r="K23" s="42">
        <v>1589</v>
      </c>
    </row>
    <row r="24" spans="1:256" s="42" customFormat="1" ht="24.75" customHeight="1">
      <c r="A24" s="534" t="s">
        <v>105</v>
      </c>
      <c r="B24" s="540">
        <v>4450</v>
      </c>
      <c r="C24" s="520"/>
      <c r="D24" s="536"/>
      <c r="F24" s="188"/>
      <c r="G24" s="537"/>
      <c r="H24" s="188"/>
      <c r="O24" s="42">
        <f>+B27-52000-13502-6220</f>
        <v>394971</v>
      </c>
    </row>
    <row r="25" spans="1:256" s="42" customFormat="1" ht="24.75" customHeight="1">
      <c r="A25" s="534" t="s">
        <v>106</v>
      </c>
      <c r="B25" s="540">
        <v>15113</v>
      </c>
      <c r="C25" s="520">
        <f>'[8]10.本级支出明细表（简表）'!$C$24</f>
        <v>11207</v>
      </c>
      <c r="D25" s="536">
        <f t="shared" ref="D25:D27" si="7">(B25-C25)/C25*100</f>
        <v>34.853216739537793</v>
      </c>
      <c r="F25" s="188">
        <f t="shared" ref="F25:F27" si="8">+G25+H25</f>
        <v>915</v>
      </c>
      <c r="G25" s="537">
        <v>915</v>
      </c>
      <c r="H25" s="188"/>
      <c r="K25" s="42">
        <v>915</v>
      </c>
    </row>
    <row r="26" spans="1:256" s="42" customFormat="1" ht="24.75" customHeight="1">
      <c r="A26" s="541" t="s">
        <v>107</v>
      </c>
      <c r="B26" s="542">
        <f>-300+1039</f>
        <v>739</v>
      </c>
      <c r="C26" s="543">
        <f>'[8]10.本级支出明细表（简表）'!$C$25</f>
        <v>2837</v>
      </c>
      <c r="D26" s="536">
        <f t="shared" si="7"/>
        <v>-73.951357067324636</v>
      </c>
      <c r="F26" s="188">
        <f t="shared" si="8"/>
        <v>833</v>
      </c>
      <c r="G26" s="537">
        <v>833</v>
      </c>
      <c r="H26" s="188"/>
      <c r="K26" s="42">
        <v>2415</v>
      </c>
    </row>
    <row r="27" spans="1:256" s="42" customFormat="1" ht="24.75" customHeight="1">
      <c r="A27" s="45" t="s">
        <v>108</v>
      </c>
      <c r="B27" s="544">
        <f t="shared" ref="B27:C27" si="9">SUM(B4:B26)</f>
        <v>466693</v>
      </c>
      <c r="C27" s="520">
        <f t="shared" si="9"/>
        <v>470853</v>
      </c>
      <c r="D27" s="536">
        <f t="shared" si="7"/>
        <v>-0.88350291917010193</v>
      </c>
      <c r="F27" s="188">
        <f t="shared" si="8"/>
        <v>488346</v>
      </c>
      <c r="G27" s="537">
        <f>SUM(G4:G26)</f>
        <v>488346</v>
      </c>
      <c r="H27" s="537">
        <f>SUM(H4:H26)</f>
        <v>0</v>
      </c>
      <c r="K27" s="42">
        <v>448998</v>
      </c>
    </row>
    <row r="28" spans="1:256" ht="87" customHeight="1">
      <c r="A28" s="689" t="s">
        <v>124</v>
      </c>
      <c r="B28" s="689"/>
      <c r="C28" s="690"/>
      <c r="D28" s="689"/>
    </row>
    <row r="29" spans="1:256" customFormat="1">
      <c r="A29" s="545"/>
      <c r="B29" s="525"/>
      <c r="C29" s="526"/>
      <c r="D29" s="527"/>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246"/>
      <c r="AL29" s="246"/>
      <c r="AM29" s="246"/>
      <c r="AN29" s="246"/>
      <c r="AO29" s="246"/>
      <c r="AP29" s="246"/>
      <c r="AQ29" s="246"/>
      <c r="AR29" s="246"/>
      <c r="AS29" s="246"/>
      <c r="AT29" s="246"/>
      <c r="AU29" s="246"/>
      <c r="AV29" s="246"/>
      <c r="AW29" s="246"/>
      <c r="AX29" s="246"/>
      <c r="AY29" s="246"/>
      <c r="AZ29" s="246"/>
      <c r="BA29" s="246"/>
      <c r="BB29" s="246"/>
      <c r="BC29" s="246"/>
      <c r="BD29" s="246"/>
      <c r="BE29" s="246"/>
      <c r="BF29" s="246"/>
      <c r="BG29" s="246"/>
      <c r="BH29" s="246"/>
      <c r="BI29" s="246"/>
      <c r="BJ29" s="246"/>
      <c r="BK29" s="246"/>
      <c r="BL29" s="246"/>
      <c r="BM29" s="246"/>
      <c r="BN29" s="246"/>
      <c r="BO29" s="246"/>
      <c r="BP29" s="246"/>
      <c r="BQ29" s="246"/>
      <c r="BR29" s="246"/>
      <c r="BS29" s="246"/>
      <c r="BT29" s="246"/>
      <c r="BU29" s="246"/>
      <c r="BV29" s="246"/>
      <c r="BW29" s="246"/>
      <c r="BX29" s="246"/>
      <c r="BY29" s="246"/>
      <c r="BZ29" s="246"/>
      <c r="CA29" s="246"/>
      <c r="CB29" s="246"/>
      <c r="CC29" s="246"/>
      <c r="CD29" s="246"/>
      <c r="CE29" s="246"/>
      <c r="CF29" s="246"/>
      <c r="CG29" s="246"/>
      <c r="CH29" s="246"/>
      <c r="CI29" s="246"/>
      <c r="CJ29" s="246"/>
      <c r="CK29" s="246"/>
      <c r="CL29" s="246"/>
      <c r="CM29" s="246"/>
      <c r="CN29" s="246"/>
      <c r="CO29" s="246"/>
      <c r="CP29" s="246"/>
      <c r="CQ29" s="246"/>
      <c r="CR29" s="246"/>
      <c r="CS29" s="246"/>
      <c r="CT29" s="246"/>
      <c r="CU29" s="246"/>
      <c r="CV29" s="246"/>
      <c r="CW29" s="246"/>
      <c r="CX29" s="246"/>
      <c r="CY29" s="246"/>
      <c r="CZ29" s="246"/>
      <c r="DA29" s="246"/>
      <c r="DB29" s="246"/>
      <c r="DC29" s="246"/>
      <c r="DD29" s="246"/>
      <c r="DE29" s="246"/>
      <c r="DF29" s="246"/>
      <c r="DG29" s="246"/>
      <c r="DH29" s="246"/>
      <c r="DI29" s="246"/>
      <c r="DJ29" s="246"/>
      <c r="DK29" s="246"/>
      <c r="DL29" s="246"/>
      <c r="DM29" s="246"/>
      <c r="DN29" s="246"/>
      <c r="DO29" s="246"/>
      <c r="DP29" s="246"/>
      <c r="DQ29" s="246"/>
      <c r="DR29" s="246"/>
      <c r="DS29" s="246"/>
      <c r="DT29" s="246"/>
      <c r="DU29" s="246"/>
      <c r="DV29" s="246"/>
      <c r="DW29" s="246"/>
      <c r="DX29" s="246"/>
      <c r="DY29" s="246"/>
      <c r="DZ29" s="246"/>
      <c r="EA29" s="246"/>
      <c r="EB29" s="246"/>
      <c r="EC29" s="246"/>
      <c r="ED29" s="246"/>
      <c r="EE29" s="246"/>
      <c r="EF29" s="246"/>
      <c r="EG29" s="246"/>
      <c r="EH29" s="246"/>
      <c r="EI29" s="246"/>
      <c r="EJ29" s="246"/>
      <c r="EK29" s="246"/>
      <c r="EL29" s="246"/>
      <c r="EM29" s="246"/>
      <c r="EN29" s="246"/>
      <c r="EO29" s="246"/>
      <c r="EP29" s="246"/>
      <c r="EQ29" s="246"/>
      <c r="ER29" s="246"/>
      <c r="ES29" s="246"/>
      <c r="ET29" s="246"/>
      <c r="EU29" s="246"/>
      <c r="EV29" s="246"/>
      <c r="EW29" s="246"/>
      <c r="EX29" s="246"/>
      <c r="EY29" s="246"/>
      <c r="EZ29" s="246"/>
      <c r="FA29" s="246"/>
      <c r="FB29" s="246"/>
      <c r="FC29" s="246"/>
      <c r="FD29" s="246"/>
      <c r="FE29" s="246"/>
      <c r="FF29" s="246"/>
      <c r="FG29" s="246"/>
      <c r="FH29" s="246"/>
      <c r="FI29" s="246"/>
      <c r="FJ29" s="246"/>
      <c r="FK29" s="246"/>
      <c r="FL29" s="246"/>
      <c r="FM29" s="246"/>
      <c r="FN29" s="246"/>
      <c r="FO29" s="246"/>
      <c r="FP29" s="246"/>
      <c r="FQ29" s="246"/>
      <c r="FR29" s="246"/>
      <c r="FS29" s="246"/>
      <c r="FT29" s="246"/>
      <c r="FU29" s="246"/>
      <c r="FV29" s="246"/>
      <c r="FW29" s="246"/>
      <c r="FX29" s="246"/>
      <c r="FY29" s="246"/>
      <c r="FZ29" s="246"/>
      <c r="GA29" s="246"/>
      <c r="GB29" s="246"/>
      <c r="GC29" s="246"/>
      <c r="GD29" s="246"/>
      <c r="GE29" s="246"/>
      <c r="GF29" s="246"/>
      <c r="GG29" s="246"/>
      <c r="GH29" s="246"/>
      <c r="GI29" s="246"/>
      <c r="GJ29" s="246"/>
      <c r="GK29" s="246"/>
      <c r="GL29" s="246"/>
      <c r="GM29" s="246"/>
      <c r="GN29" s="246"/>
      <c r="GO29" s="246"/>
      <c r="GP29" s="246"/>
      <c r="GQ29" s="246"/>
      <c r="GR29" s="246"/>
      <c r="GS29" s="246"/>
      <c r="GT29" s="246"/>
      <c r="GU29" s="246"/>
      <c r="GV29" s="246"/>
      <c r="GW29" s="246"/>
      <c r="GX29" s="246"/>
      <c r="GY29" s="246"/>
      <c r="GZ29" s="246"/>
      <c r="HA29" s="246"/>
      <c r="HB29" s="246"/>
      <c r="HC29" s="246"/>
      <c r="HD29" s="246"/>
      <c r="HE29" s="246"/>
      <c r="HF29" s="246"/>
      <c r="HG29" s="246"/>
      <c r="HH29" s="246"/>
      <c r="HI29" s="246"/>
      <c r="HJ29" s="246"/>
      <c r="HK29" s="246"/>
      <c r="HL29" s="246"/>
      <c r="HM29" s="246"/>
      <c r="HN29" s="246"/>
      <c r="HO29" s="246"/>
      <c r="HP29" s="246"/>
      <c r="HQ29" s="246"/>
      <c r="HR29" s="246"/>
      <c r="HS29" s="246"/>
      <c r="HT29" s="246"/>
      <c r="HU29" s="246"/>
      <c r="HV29" s="246"/>
      <c r="HW29" s="246"/>
      <c r="HX29" s="246"/>
      <c r="HY29" s="246"/>
      <c r="HZ29" s="246"/>
      <c r="IA29" s="246"/>
      <c r="IB29" s="246"/>
      <c r="IC29" s="246"/>
      <c r="ID29" s="246"/>
      <c r="IE29" s="246"/>
      <c r="IF29" s="246"/>
      <c r="IG29" s="246"/>
      <c r="IH29" s="246"/>
      <c r="II29" s="246"/>
      <c r="IJ29" s="246"/>
      <c r="IK29" s="246"/>
      <c r="IL29" s="246"/>
      <c r="IM29" s="246"/>
      <c r="IN29" s="246"/>
      <c r="IO29" s="246"/>
      <c r="IP29" s="246"/>
      <c r="IQ29" s="246"/>
      <c r="IR29" s="246"/>
      <c r="IS29" s="246"/>
      <c r="IT29" s="246"/>
      <c r="IU29" s="246"/>
      <c r="IV29" s="246"/>
    </row>
    <row r="30" spans="1:256" customFormat="1">
      <c r="A30" s="246"/>
      <c r="B30" s="525"/>
      <c r="C30" s="526"/>
      <c r="D30" s="527"/>
      <c r="E30" s="246"/>
      <c r="F30" s="246"/>
      <c r="G30" s="246"/>
      <c r="H30" s="246"/>
      <c r="I30" s="246"/>
      <c r="J30" s="246"/>
      <c r="K30" s="246"/>
      <c r="L30" s="246"/>
      <c r="M30" s="246"/>
      <c r="N30" s="246"/>
      <c r="O30" s="246"/>
      <c r="P30" s="246"/>
      <c r="Q30" s="246"/>
      <c r="R30" s="246"/>
      <c r="S30" s="246"/>
      <c r="T30" s="246"/>
      <c r="U30" s="246"/>
      <c r="V30" s="246"/>
      <c r="W30" s="246"/>
      <c r="X30" s="246"/>
      <c r="Y30" s="246"/>
      <c r="Z30" s="246"/>
      <c r="AA30" s="246"/>
      <c r="AB30" s="246"/>
      <c r="AC30" s="246"/>
      <c r="AD30" s="246"/>
      <c r="AE30" s="246"/>
      <c r="AF30" s="246"/>
      <c r="AG30" s="246"/>
      <c r="AH30" s="246"/>
      <c r="AI30" s="246"/>
      <c r="AJ30" s="246"/>
      <c r="AK30" s="246"/>
      <c r="AL30" s="246"/>
      <c r="AM30" s="246"/>
      <c r="AN30" s="246"/>
      <c r="AO30" s="246"/>
      <c r="AP30" s="246"/>
      <c r="AQ30" s="246"/>
      <c r="AR30" s="246"/>
      <c r="AS30" s="246"/>
      <c r="AT30" s="246"/>
      <c r="AU30" s="246"/>
      <c r="AV30" s="246"/>
      <c r="AW30" s="246"/>
      <c r="AX30" s="246"/>
      <c r="AY30" s="246"/>
      <c r="AZ30" s="246"/>
      <c r="BA30" s="246"/>
      <c r="BB30" s="246"/>
      <c r="BC30" s="246"/>
      <c r="BD30" s="246"/>
      <c r="BE30" s="246"/>
      <c r="BF30" s="246"/>
      <c r="BG30" s="246"/>
      <c r="BH30" s="246"/>
      <c r="BI30" s="246"/>
      <c r="BJ30" s="246"/>
      <c r="BK30" s="246"/>
      <c r="BL30" s="246"/>
      <c r="BM30" s="246"/>
      <c r="BN30" s="246"/>
      <c r="BO30" s="246"/>
      <c r="BP30" s="246"/>
      <c r="BQ30" s="246"/>
      <c r="BR30" s="246"/>
      <c r="BS30" s="246"/>
      <c r="BT30" s="246"/>
      <c r="BU30" s="246"/>
      <c r="BV30" s="246"/>
      <c r="BW30" s="246"/>
      <c r="BX30" s="246"/>
      <c r="BY30" s="246"/>
      <c r="BZ30" s="246"/>
      <c r="CA30" s="246"/>
      <c r="CB30" s="246"/>
      <c r="CC30" s="246"/>
      <c r="CD30" s="246"/>
      <c r="CE30" s="246"/>
      <c r="CF30" s="246"/>
      <c r="CG30" s="246"/>
      <c r="CH30" s="246"/>
      <c r="CI30" s="246"/>
      <c r="CJ30" s="246"/>
      <c r="CK30" s="246"/>
      <c r="CL30" s="246"/>
      <c r="CM30" s="246"/>
      <c r="CN30" s="246"/>
      <c r="CO30" s="246"/>
      <c r="CP30" s="246"/>
      <c r="CQ30" s="246"/>
      <c r="CR30" s="246"/>
      <c r="CS30" s="246"/>
      <c r="CT30" s="246"/>
      <c r="CU30" s="246"/>
      <c r="CV30" s="246"/>
      <c r="CW30" s="246"/>
      <c r="CX30" s="246"/>
      <c r="CY30" s="246"/>
      <c r="CZ30" s="246"/>
      <c r="DA30" s="246"/>
      <c r="DB30" s="246"/>
      <c r="DC30" s="246"/>
      <c r="DD30" s="246"/>
      <c r="DE30" s="246"/>
      <c r="DF30" s="246"/>
      <c r="DG30" s="246"/>
      <c r="DH30" s="246"/>
      <c r="DI30" s="246"/>
      <c r="DJ30" s="246"/>
      <c r="DK30" s="246"/>
      <c r="DL30" s="246"/>
      <c r="DM30" s="246"/>
      <c r="DN30" s="246"/>
      <c r="DO30" s="246"/>
      <c r="DP30" s="246"/>
      <c r="DQ30" s="246"/>
      <c r="DR30" s="246"/>
      <c r="DS30" s="246"/>
      <c r="DT30" s="246"/>
      <c r="DU30" s="246"/>
      <c r="DV30" s="246"/>
      <c r="DW30" s="246"/>
      <c r="DX30" s="246"/>
      <c r="DY30" s="246"/>
      <c r="DZ30" s="246"/>
      <c r="EA30" s="246"/>
      <c r="EB30" s="246"/>
      <c r="EC30" s="246"/>
      <c r="ED30" s="246"/>
      <c r="EE30" s="246"/>
      <c r="EF30" s="246"/>
      <c r="EG30" s="246"/>
      <c r="EH30" s="246"/>
      <c r="EI30" s="246"/>
      <c r="EJ30" s="246"/>
      <c r="EK30" s="246"/>
      <c r="EL30" s="246"/>
      <c r="EM30" s="246"/>
      <c r="EN30" s="246"/>
      <c r="EO30" s="246"/>
      <c r="EP30" s="246"/>
      <c r="EQ30" s="246"/>
      <c r="ER30" s="246"/>
      <c r="ES30" s="246"/>
      <c r="ET30" s="246"/>
      <c r="EU30" s="246"/>
      <c r="EV30" s="246"/>
      <c r="EW30" s="246"/>
      <c r="EX30" s="246"/>
      <c r="EY30" s="246"/>
      <c r="EZ30" s="246"/>
      <c r="FA30" s="246"/>
      <c r="FB30" s="246"/>
      <c r="FC30" s="246"/>
      <c r="FD30" s="246"/>
      <c r="FE30" s="246"/>
      <c r="FF30" s="246"/>
      <c r="FG30" s="246"/>
      <c r="FH30" s="246"/>
      <c r="FI30" s="246"/>
      <c r="FJ30" s="246"/>
      <c r="FK30" s="246"/>
      <c r="FL30" s="246"/>
      <c r="FM30" s="246"/>
      <c r="FN30" s="246"/>
      <c r="FO30" s="246"/>
      <c r="FP30" s="246"/>
      <c r="FQ30" s="246"/>
      <c r="FR30" s="246"/>
      <c r="FS30" s="246"/>
      <c r="FT30" s="246"/>
      <c r="FU30" s="246"/>
      <c r="FV30" s="246"/>
      <c r="FW30" s="246"/>
      <c r="FX30" s="246"/>
      <c r="FY30" s="246"/>
      <c r="FZ30" s="246"/>
      <c r="GA30" s="246"/>
      <c r="GB30" s="246"/>
      <c r="GC30" s="246"/>
      <c r="GD30" s="246"/>
      <c r="GE30" s="246"/>
      <c r="GF30" s="246"/>
      <c r="GG30" s="246"/>
      <c r="GH30" s="246"/>
      <c r="GI30" s="246"/>
      <c r="GJ30" s="246"/>
      <c r="GK30" s="246"/>
      <c r="GL30" s="246"/>
      <c r="GM30" s="246"/>
      <c r="GN30" s="246"/>
      <c r="GO30" s="246"/>
      <c r="GP30" s="246"/>
      <c r="GQ30" s="246"/>
      <c r="GR30" s="246"/>
      <c r="GS30" s="246"/>
      <c r="GT30" s="246"/>
      <c r="GU30" s="246"/>
      <c r="GV30" s="246"/>
      <c r="GW30" s="246"/>
      <c r="GX30" s="246"/>
      <c r="GY30" s="246"/>
      <c r="GZ30" s="246"/>
      <c r="HA30" s="246"/>
      <c r="HB30" s="246"/>
      <c r="HC30" s="246"/>
      <c r="HD30" s="246"/>
      <c r="HE30" s="246"/>
      <c r="HF30" s="246"/>
      <c r="HG30" s="246"/>
      <c r="HH30" s="246"/>
      <c r="HI30" s="246"/>
      <c r="HJ30" s="246"/>
      <c r="HK30" s="246"/>
      <c r="HL30" s="246"/>
      <c r="HM30" s="246"/>
      <c r="HN30" s="246"/>
      <c r="HO30" s="246"/>
      <c r="HP30" s="246"/>
      <c r="HQ30" s="246"/>
      <c r="HR30" s="246"/>
      <c r="HS30" s="246"/>
      <c r="HT30" s="246"/>
      <c r="HU30" s="246"/>
      <c r="HV30" s="246"/>
      <c r="HW30" s="246"/>
      <c r="HX30" s="246"/>
      <c r="HY30" s="246"/>
      <c r="HZ30" s="246"/>
      <c r="IA30" s="246"/>
      <c r="IB30" s="246"/>
      <c r="IC30" s="246"/>
      <c r="ID30" s="246"/>
      <c r="IE30" s="246"/>
      <c r="IF30" s="246"/>
      <c r="IG30" s="246"/>
      <c r="IH30" s="246"/>
      <c r="II30" s="246"/>
      <c r="IJ30" s="246"/>
      <c r="IK30" s="246"/>
      <c r="IL30" s="246"/>
      <c r="IM30" s="246"/>
      <c r="IN30" s="246"/>
      <c r="IO30" s="246"/>
      <c r="IP30" s="246"/>
      <c r="IQ30" s="246"/>
      <c r="IR30" s="246"/>
      <c r="IS30" s="246"/>
      <c r="IT30" s="246"/>
      <c r="IU30" s="246"/>
      <c r="IV30" s="246"/>
    </row>
    <row r="31" spans="1:256" customFormat="1">
      <c r="A31" s="246"/>
      <c r="B31" s="525"/>
      <c r="C31" s="526"/>
      <c r="D31" s="527"/>
      <c r="E31" s="246"/>
      <c r="F31" s="246"/>
      <c r="G31" s="246"/>
      <c r="H31" s="246"/>
      <c r="I31" s="246"/>
      <c r="J31" s="246"/>
      <c r="K31" s="246"/>
      <c r="L31" s="246"/>
      <c r="M31" s="246"/>
      <c r="N31" s="246"/>
      <c r="O31" s="246"/>
      <c r="P31" s="246"/>
      <c r="Q31" s="246"/>
      <c r="R31" s="246"/>
      <c r="S31" s="246"/>
      <c r="T31" s="246"/>
      <c r="U31" s="246"/>
      <c r="V31" s="246"/>
      <c r="W31" s="246"/>
      <c r="X31" s="246"/>
      <c r="Y31" s="246"/>
      <c r="Z31" s="246"/>
      <c r="AA31" s="246"/>
      <c r="AB31" s="246"/>
      <c r="AC31" s="246"/>
      <c r="AD31" s="246"/>
      <c r="AE31" s="246"/>
      <c r="AF31" s="246"/>
      <c r="AG31" s="246"/>
      <c r="AH31" s="246"/>
      <c r="AI31" s="246"/>
      <c r="AJ31" s="246"/>
      <c r="AK31" s="246"/>
      <c r="AL31" s="246"/>
      <c r="AM31" s="246"/>
      <c r="AN31" s="246"/>
      <c r="AO31" s="246"/>
      <c r="AP31" s="246"/>
      <c r="AQ31" s="246"/>
      <c r="AR31" s="246"/>
      <c r="AS31" s="246"/>
      <c r="AT31" s="246"/>
      <c r="AU31" s="246"/>
      <c r="AV31" s="246"/>
      <c r="AW31" s="246"/>
      <c r="AX31" s="246"/>
      <c r="AY31" s="246"/>
      <c r="AZ31" s="246"/>
      <c r="BA31" s="246"/>
      <c r="BB31" s="246"/>
      <c r="BC31" s="246"/>
      <c r="BD31" s="246"/>
      <c r="BE31" s="246"/>
      <c r="BF31" s="246"/>
      <c r="BG31" s="246"/>
      <c r="BH31" s="246"/>
      <c r="BI31" s="246"/>
      <c r="BJ31" s="246"/>
      <c r="BK31" s="246"/>
      <c r="BL31" s="246"/>
      <c r="BM31" s="246"/>
      <c r="BN31" s="246"/>
      <c r="BO31" s="246"/>
      <c r="BP31" s="246"/>
      <c r="BQ31" s="246"/>
      <c r="BR31" s="246"/>
      <c r="BS31" s="246"/>
      <c r="BT31" s="246"/>
      <c r="BU31" s="246"/>
      <c r="BV31" s="246"/>
      <c r="BW31" s="246"/>
      <c r="BX31" s="246"/>
      <c r="BY31" s="246"/>
      <c r="BZ31" s="246"/>
      <c r="CA31" s="246"/>
      <c r="CB31" s="246"/>
      <c r="CC31" s="246"/>
      <c r="CD31" s="246"/>
      <c r="CE31" s="246"/>
      <c r="CF31" s="246"/>
      <c r="CG31" s="246"/>
      <c r="CH31" s="246"/>
      <c r="CI31" s="246"/>
      <c r="CJ31" s="246"/>
      <c r="CK31" s="246"/>
      <c r="CL31" s="246"/>
      <c r="CM31" s="246"/>
      <c r="CN31" s="246"/>
      <c r="CO31" s="246"/>
      <c r="CP31" s="246"/>
      <c r="CQ31" s="246"/>
      <c r="CR31" s="246"/>
      <c r="CS31" s="246"/>
      <c r="CT31" s="246"/>
      <c r="CU31" s="246"/>
      <c r="CV31" s="246"/>
      <c r="CW31" s="246"/>
      <c r="CX31" s="246"/>
      <c r="CY31" s="246"/>
      <c r="CZ31" s="246"/>
      <c r="DA31" s="246"/>
      <c r="DB31" s="246"/>
      <c r="DC31" s="246"/>
      <c r="DD31" s="246"/>
      <c r="DE31" s="246"/>
      <c r="DF31" s="246"/>
      <c r="DG31" s="246"/>
      <c r="DH31" s="246"/>
      <c r="DI31" s="246"/>
      <c r="DJ31" s="246"/>
      <c r="DK31" s="246"/>
      <c r="DL31" s="246"/>
      <c r="DM31" s="246"/>
      <c r="DN31" s="246"/>
      <c r="DO31" s="246"/>
      <c r="DP31" s="246"/>
      <c r="DQ31" s="246"/>
      <c r="DR31" s="246"/>
      <c r="DS31" s="246"/>
      <c r="DT31" s="246"/>
      <c r="DU31" s="246"/>
      <c r="DV31" s="246"/>
      <c r="DW31" s="246"/>
      <c r="DX31" s="246"/>
      <c r="DY31" s="246"/>
      <c r="DZ31" s="246"/>
      <c r="EA31" s="246"/>
      <c r="EB31" s="246"/>
      <c r="EC31" s="246"/>
      <c r="ED31" s="246"/>
      <c r="EE31" s="246"/>
      <c r="EF31" s="246"/>
      <c r="EG31" s="246"/>
      <c r="EH31" s="246"/>
      <c r="EI31" s="246"/>
      <c r="EJ31" s="246"/>
      <c r="EK31" s="246"/>
      <c r="EL31" s="246"/>
      <c r="EM31" s="246"/>
      <c r="EN31" s="246"/>
      <c r="EO31" s="246"/>
      <c r="EP31" s="246"/>
      <c r="EQ31" s="246"/>
      <c r="ER31" s="246"/>
      <c r="ES31" s="246"/>
      <c r="ET31" s="246"/>
      <c r="EU31" s="246"/>
      <c r="EV31" s="246"/>
      <c r="EW31" s="246"/>
      <c r="EX31" s="246"/>
      <c r="EY31" s="246"/>
      <c r="EZ31" s="246"/>
      <c r="FA31" s="246"/>
      <c r="FB31" s="246"/>
      <c r="FC31" s="246"/>
      <c r="FD31" s="246"/>
      <c r="FE31" s="246"/>
      <c r="FF31" s="246"/>
      <c r="FG31" s="246"/>
      <c r="FH31" s="246"/>
      <c r="FI31" s="246"/>
      <c r="FJ31" s="246"/>
      <c r="FK31" s="246"/>
      <c r="FL31" s="246"/>
      <c r="FM31" s="246"/>
      <c r="FN31" s="246"/>
      <c r="FO31" s="246"/>
      <c r="FP31" s="246"/>
      <c r="FQ31" s="246"/>
      <c r="FR31" s="246"/>
      <c r="FS31" s="246"/>
      <c r="FT31" s="246"/>
      <c r="FU31" s="246"/>
      <c r="FV31" s="246"/>
      <c r="FW31" s="246"/>
      <c r="FX31" s="246"/>
      <c r="FY31" s="246"/>
      <c r="FZ31" s="246"/>
      <c r="GA31" s="246"/>
      <c r="GB31" s="246"/>
      <c r="GC31" s="246"/>
      <c r="GD31" s="246"/>
      <c r="GE31" s="246"/>
      <c r="GF31" s="246"/>
      <c r="GG31" s="246"/>
      <c r="GH31" s="246"/>
      <c r="GI31" s="246"/>
      <c r="GJ31" s="246"/>
      <c r="GK31" s="246"/>
      <c r="GL31" s="246"/>
      <c r="GM31" s="246"/>
      <c r="GN31" s="246"/>
      <c r="GO31" s="246"/>
      <c r="GP31" s="246"/>
      <c r="GQ31" s="246"/>
      <c r="GR31" s="246"/>
      <c r="GS31" s="246"/>
      <c r="GT31" s="246"/>
      <c r="GU31" s="246"/>
      <c r="GV31" s="246"/>
      <c r="GW31" s="246"/>
      <c r="GX31" s="246"/>
      <c r="GY31" s="246"/>
      <c r="GZ31" s="246"/>
      <c r="HA31" s="246"/>
      <c r="HB31" s="246"/>
      <c r="HC31" s="246"/>
      <c r="HD31" s="246"/>
      <c r="HE31" s="246"/>
      <c r="HF31" s="246"/>
      <c r="HG31" s="246"/>
      <c r="HH31" s="246"/>
      <c r="HI31" s="246"/>
      <c r="HJ31" s="246"/>
      <c r="HK31" s="246"/>
      <c r="HL31" s="246"/>
      <c r="HM31" s="246"/>
      <c r="HN31" s="246"/>
      <c r="HO31" s="246"/>
      <c r="HP31" s="246"/>
      <c r="HQ31" s="246"/>
      <c r="HR31" s="246"/>
      <c r="HS31" s="246"/>
      <c r="HT31" s="246"/>
      <c r="HU31" s="246"/>
      <c r="HV31" s="246"/>
      <c r="HW31" s="246"/>
      <c r="HX31" s="246"/>
      <c r="HY31" s="246"/>
      <c r="HZ31" s="246"/>
      <c r="IA31" s="246"/>
      <c r="IB31" s="246"/>
      <c r="IC31" s="246"/>
      <c r="ID31" s="246"/>
      <c r="IE31" s="246"/>
      <c r="IF31" s="246"/>
      <c r="IG31" s="246"/>
      <c r="IH31" s="246"/>
      <c r="II31" s="246"/>
      <c r="IJ31" s="246"/>
      <c r="IK31" s="246"/>
      <c r="IL31" s="246"/>
      <c r="IM31" s="246"/>
      <c r="IN31" s="246"/>
      <c r="IO31" s="246"/>
      <c r="IP31" s="246"/>
      <c r="IQ31" s="246"/>
      <c r="IR31" s="246"/>
      <c r="IS31" s="246"/>
      <c r="IT31" s="246"/>
      <c r="IU31" s="246"/>
      <c r="IV31" s="246"/>
    </row>
    <row r="32" spans="1:256" customFormat="1">
      <c r="A32" s="246"/>
      <c r="B32" s="525"/>
      <c r="C32" s="526"/>
      <c r="D32" s="527"/>
      <c r="E32" s="246"/>
      <c r="F32" s="246"/>
      <c r="G32" s="246"/>
      <c r="H32" s="246"/>
      <c r="I32" s="246"/>
      <c r="J32" s="246"/>
      <c r="K32" s="246"/>
      <c r="L32" s="246"/>
      <c r="M32" s="246"/>
      <c r="N32" s="246"/>
      <c r="O32" s="246"/>
      <c r="P32" s="246"/>
      <c r="Q32" s="246"/>
      <c r="R32" s="246"/>
      <c r="S32" s="246"/>
      <c r="T32" s="246"/>
      <c r="U32" s="246"/>
      <c r="V32" s="246"/>
      <c r="W32" s="246"/>
      <c r="X32" s="246"/>
      <c r="Y32" s="246"/>
      <c r="Z32" s="246"/>
      <c r="AA32" s="246"/>
      <c r="AB32" s="246"/>
      <c r="AC32" s="246"/>
      <c r="AD32" s="246"/>
      <c r="AE32" s="246"/>
      <c r="AF32" s="246"/>
      <c r="AG32" s="246"/>
      <c r="AH32" s="246"/>
      <c r="AI32" s="246"/>
      <c r="AJ32" s="246"/>
      <c r="AK32" s="246"/>
      <c r="AL32" s="246"/>
      <c r="AM32" s="246"/>
      <c r="AN32" s="246"/>
      <c r="AO32" s="246"/>
      <c r="AP32" s="246"/>
      <c r="AQ32" s="246"/>
      <c r="AR32" s="246"/>
      <c r="AS32" s="246"/>
      <c r="AT32" s="246"/>
      <c r="AU32" s="246"/>
      <c r="AV32" s="246"/>
      <c r="AW32" s="246"/>
      <c r="AX32" s="246"/>
      <c r="AY32" s="246"/>
      <c r="AZ32" s="246"/>
      <c r="BA32" s="246"/>
      <c r="BB32" s="246"/>
      <c r="BC32" s="246"/>
      <c r="BD32" s="246"/>
      <c r="BE32" s="246"/>
      <c r="BF32" s="246"/>
      <c r="BG32" s="246"/>
      <c r="BH32" s="246"/>
      <c r="BI32" s="246"/>
      <c r="BJ32" s="246"/>
      <c r="BK32" s="246"/>
      <c r="BL32" s="246"/>
      <c r="BM32" s="246"/>
      <c r="BN32" s="246"/>
      <c r="BO32" s="246"/>
      <c r="BP32" s="246"/>
      <c r="BQ32" s="246"/>
      <c r="BR32" s="246"/>
      <c r="BS32" s="246"/>
      <c r="BT32" s="246"/>
      <c r="BU32" s="246"/>
      <c r="BV32" s="246"/>
      <c r="BW32" s="246"/>
      <c r="BX32" s="246"/>
      <c r="BY32" s="246"/>
      <c r="BZ32" s="246"/>
      <c r="CA32" s="246"/>
      <c r="CB32" s="246"/>
      <c r="CC32" s="246"/>
      <c r="CD32" s="246"/>
      <c r="CE32" s="246"/>
      <c r="CF32" s="246"/>
      <c r="CG32" s="246"/>
      <c r="CH32" s="246"/>
      <c r="CI32" s="246"/>
      <c r="CJ32" s="246"/>
      <c r="CK32" s="246"/>
      <c r="CL32" s="246"/>
      <c r="CM32" s="246"/>
      <c r="CN32" s="246"/>
      <c r="CO32" s="246"/>
      <c r="CP32" s="246"/>
      <c r="CQ32" s="246"/>
      <c r="CR32" s="246"/>
      <c r="CS32" s="246"/>
      <c r="CT32" s="246"/>
      <c r="CU32" s="246"/>
      <c r="CV32" s="246"/>
      <c r="CW32" s="246"/>
      <c r="CX32" s="246"/>
      <c r="CY32" s="246"/>
      <c r="CZ32" s="246"/>
      <c r="DA32" s="246"/>
      <c r="DB32" s="246"/>
      <c r="DC32" s="246"/>
      <c r="DD32" s="246"/>
      <c r="DE32" s="246"/>
      <c r="DF32" s="246"/>
      <c r="DG32" s="246"/>
      <c r="DH32" s="246"/>
      <c r="DI32" s="246"/>
      <c r="DJ32" s="246"/>
      <c r="DK32" s="246"/>
      <c r="DL32" s="246"/>
      <c r="DM32" s="246"/>
      <c r="DN32" s="246"/>
      <c r="DO32" s="246"/>
      <c r="DP32" s="246"/>
      <c r="DQ32" s="246"/>
      <c r="DR32" s="246"/>
      <c r="DS32" s="246"/>
      <c r="DT32" s="246"/>
      <c r="DU32" s="246"/>
      <c r="DV32" s="246"/>
      <c r="DW32" s="246"/>
      <c r="DX32" s="246"/>
      <c r="DY32" s="246"/>
      <c r="DZ32" s="246"/>
      <c r="EA32" s="246"/>
      <c r="EB32" s="246"/>
      <c r="EC32" s="246"/>
      <c r="ED32" s="246"/>
      <c r="EE32" s="246"/>
      <c r="EF32" s="246"/>
      <c r="EG32" s="246"/>
      <c r="EH32" s="246"/>
      <c r="EI32" s="246"/>
      <c r="EJ32" s="246"/>
      <c r="EK32" s="246"/>
      <c r="EL32" s="246"/>
      <c r="EM32" s="246"/>
      <c r="EN32" s="246"/>
      <c r="EO32" s="246"/>
      <c r="EP32" s="246"/>
      <c r="EQ32" s="246"/>
      <c r="ER32" s="246"/>
      <c r="ES32" s="246"/>
      <c r="ET32" s="246"/>
      <c r="EU32" s="246"/>
      <c r="EV32" s="246"/>
      <c r="EW32" s="246"/>
      <c r="EX32" s="246"/>
      <c r="EY32" s="246"/>
      <c r="EZ32" s="246"/>
      <c r="FA32" s="246"/>
      <c r="FB32" s="246"/>
      <c r="FC32" s="246"/>
      <c r="FD32" s="246"/>
      <c r="FE32" s="246"/>
      <c r="FF32" s="246"/>
      <c r="FG32" s="246"/>
      <c r="FH32" s="246"/>
      <c r="FI32" s="246"/>
      <c r="FJ32" s="246"/>
      <c r="FK32" s="246"/>
      <c r="FL32" s="246"/>
      <c r="FM32" s="246"/>
      <c r="FN32" s="246"/>
      <c r="FO32" s="246"/>
      <c r="FP32" s="246"/>
      <c r="FQ32" s="246"/>
      <c r="FR32" s="246"/>
      <c r="FS32" s="246"/>
      <c r="FT32" s="246"/>
      <c r="FU32" s="246"/>
      <c r="FV32" s="246"/>
      <c r="FW32" s="246"/>
      <c r="FX32" s="246"/>
      <c r="FY32" s="246"/>
      <c r="FZ32" s="246"/>
      <c r="GA32" s="246"/>
      <c r="GB32" s="246"/>
      <c r="GC32" s="246"/>
      <c r="GD32" s="246"/>
      <c r="GE32" s="246"/>
      <c r="GF32" s="246"/>
      <c r="GG32" s="246"/>
      <c r="GH32" s="246"/>
      <c r="GI32" s="246"/>
      <c r="GJ32" s="246"/>
      <c r="GK32" s="246"/>
      <c r="GL32" s="246"/>
      <c r="GM32" s="246"/>
      <c r="GN32" s="246"/>
      <c r="GO32" s="246"/>
      <c r="GP32" s="246"/>
      <c r="GQ32" s="246"/>
      <c r="GR32" s="246"/>
      <c r="GS32" s="246"/>
      <c r="GT32" s="246"/>
      <c r="GU32" s="246"/>
      <c r="GV32" s="246"/>
      <c r="GW32" s="246"/>
      <c r="GX32" s="246"/>
      <c r="GY32" s="246"/>
      <c r="GZ32" s="246"/>
      <c r="HA32" s="246"/>
      <c r="HB32" s="246"/>
      <c r="HC32" s="246"/>
      <c r="HD32" s="246"/>
      <c r="HE32" s="246"/>
      <c r="HF32" s="246"/>
      <c r="HG32" s="246"/>
      <c r="HH32" s="246"/>
      <c r="HI32" s="246"/>
      <c r="HJ32" s="246"/>
      <c r="HK32" s="246"/>
      <c r="HL32" s="246"/>
      <c r="HM32" s="246"/>
      <c r="HN32" s="246"/>
      <c r="HO32" s="246"/>
      <c r="HP32" s="246"/>
      <c r="HQ32" s="246"/>
      <c r="HR32" s="246"/>
      <c r="HS32" s="246"/>
      <c r="HT32" s="246"/>
      <c r="HU32" s="246"/>
      <c r="HV32" s="246"/>
      <c r="HW32" s="246"/>
      <c r="HX32" s="246"/>
      <c r="HY32" s="246"/>
      <c r="HZ32" s="246"/>
      <c r="IA32" s="246"/>
      <c r="IB32" s="246"/>
      <c r="IC32" s="246"/>
      <c r="ID32" s="246"/>
      <c r="IE32" s="246"/>
      <c r="IF32" s="246"/>
      <c r="IG32" s="246"/>
      <c r="IH32" s="246"/>
      <c r="II32" s="246"/>
      <c r="IJ32" s="246"/>
      <c r="IK32" s="246"/>
      <c r="IL32" s="246"/>
      <c r="IM32" s="246"/>
      <c r="IN32" s="246"/>
      <c r="IO32" s="246"/>
      <c r="IP32" s="246"/>
      <c r="IQ32" s="246"/>
      <c r="IR32" s="246"/>
      <c r="IS32" s="246"/>
      <c r="IT32" s="246"/>
      <c r="IU32" s="246"/>
      <c r="IV32" s="246"/>
    </row>
    <row r="33" spans="1:256" customFormat="1">
      <c r="A33" s="246"/>
      <c r="B33" s="525"/>
      <c r="C33" s="526"/>
      <c r="D33" s="527"/>
      <c r="E33" s="246"/>
      <c r="F33" s="246"/>
      <c r="G33" s="246"/>
      <c r="H33" s="246"/>
      <c r="I33" s="246"/>
      <c r="J33" s="246"/>
      <c r="K33" s="246"/>
      <c r="L33" s="246"/>
      <c r="M33" s="246"/>
      <c r="N33" s="246"/>
      <c r="O33" s="246"/>
      <c r="P33" s="246"/>
      <c r="Q33" s="246"/>
      <c r="R33" s="246"/>
      <c r="S33" s="246"/>
      <c r="T33" s="246"/>
      <c r="U33" s="246"/>
      <c r="V33" s="246"/>
      <c r="W33" s="246"/>
      <c r="X33" s="246"/>
      <c r="Y33" s="246"/>
      <c r="Z33" s="246"/>
      <c r="AA33" s="246"/>
      <c r="AB33" s="246"/>
      <c r="AC33" s="246"/>
      <c r="AD33" s="246"/>
      <c r="AE33" s="246"/>
      <c r="AF33" s="246"/>
      <c r="AG33" s="246"/>
      <c r="AH33" s="246"/>
      <c r="AI33" s="246"/>
      <c r="AJ33" s="246"/>
      <c r="AK33" s="246"/>
      <c r="AL33" s="246"/>
      <c r="AM33" s="246"/>
      <c r="AN33" s="246"/>
      <c r="AO33" s="246"/>
      <c r="AP33" s="246"/>
      <c r="AQ33" s="246"/>
      <c r="AR33" s="246"/>
      <c r="AS33" s="246"/>
      <c r="AT33" s="246"/>
      <c r="AU33" s="246"/>
      <c r="AV33" s="246"/>
      <c r="AW33" s="246"/>
      <c r="AX33" s="246"/>
      <c r="AY33" s="246"/>
      <c r="AZ33" s="246"/>
      <c r="BA33" s="246"/>
      <c r="BB33" s="246"/>
      <c r="BC33" s="246"/>
      <c r="BD33" s="246"/>
      <c r="BE33" s="246"/>
      <c r="BF33" s="246"/>
      <c r="BG33" s="246"/>
      <c r="BH33" s="246"/>
      <c r="BI33" s="246"/>
      <c r="BJ33" s="246"/>
      <c r="BK33" s="246"/>
      <c r="BL33" s="246"/>
      <c r="BM33" s="246"/>
      <c r="BN33" s="246"/>
      <c r="BO33" s="246"/>
      <c r="BP33" s="246"/>
      <c r="BQ33" s="246"/>
      <c r="BR33" s="246"/>
      <c r="BS33" s="246"/>
      <c r="BT33" s="246"/>
      <c r="BU33" s="246"/>
      <c r="BV33" s="246"/>
      <c r="BW33" s="246"/>
      <c r="BX33" s="246"/>
      <c r="BY33" s="246"/>
      <c r="BZ33" s="246"/>
      <c r="CA33" s="246"/>
      <c r="CB33" s="246"/>
      <c r="CC33" s="246"/>
      <c r="CD33" s="246"/>
      <c r="CE33" s="246"/>
      <c r="CF33" s="246"/>
      <c r="CG33" s="246"/>
      <c r="CH33" s="246"/>
      <c r="CI33" s="246"/>
      <c r="CJ33" s="246"/>
      <c r="CK33" s="246"/>
      <c r="CL33" s="246"/>
      <c r="CM33" s="246"/>
      <c r="CN33" s="246"/>
      <c r="CO33" s="246"/>
      <c r="CP33" s="246"/>
      <c r="CQ33" s="246"/>
      <c r="CR33" s="246"/>
      <c r="CS33" s="246"/>
      <c r="CT33" s="246"/>
      <c r="CU33" s="246"/>
      <c r="CV33" s="246"/>
      <c r="CW33" s="246"/>
      <c r="CX33" s="246"/>
      <c r="CY33" s="246"/>
      <c r="CZ33" s="246"/>
      <c r="DA33" s="246"/>
      <c r="DB33" s="246"/>
      <c r="DC33" s="246"/>
      <c r="DD33" s="246"/>
      <c r="DE33" s="246"/>
      <c r="DF33" s="246"/>
      <c r="DG33" s="246"/>
      <c r="DH33" s="246"/>
      <c r="DI33" s="246"/>
      <c r="DJ33" s="246"/>
      <c r="DK33" s="246"/>
      <c r="DL33" s="246"/>
      <c r="DM33" s="246"/>
      <c r="DN33" s="246"/>
      <c r="DO33" s="246"/>
      <c r="DP33" s="246"/>
      <c r="DQ33" s="246"/>
      <c r="DR33" s="246"/>
      <c r="DS33" s="246"/>
      <c r="DT33" s="246"/>
      <c r="DU33" s="246"/>
      <c r="DV33" s="246"/>
      <c r="DW33" s="246"/>
      <c r="DX33" s="246"/>
      <c r="DY33" s="246"/>
      <c r="DZ33" s="246"/>
      <c r="EA33" s="246"/>
      <c r="EB33" s="246"/>
      <c r="EC33" s="246"/>
      <c r="ED33" s="246"/>
      <c r="EE33" s="246"/>
      <c r="EF33" s="246"/>
      <c r="EG33" s="246"/>
      <c r="EH33" s="246"/>
      <c r="EI33" s="246"/>
      <c r="EJ33" s="246"/>
      <c r="EK33" s="246"/>
      <c r="EL33" s="246"/>
      <c r="EM33" s="246"/>
      <c r="EN33" s="246"/>
      <c r="EO33" s="246"/>
      <c r="EP33" s="246"/>
      <c r="EQ33" s="246"/>
      <c r="ER33" s="246"/>
      <c r="ES33" s="246"/>
      <c r="ET33" s="246"/>
      <c r="EU33" s="246"/>
      <c r="EV33" s="246"/>
      <c r="EW33" s="246"/>
      <c r="EX33" s="246"/>
      <c r="EY33" s="246"/>
      <c r="EZ33" s="246"/>
      <c r="FA33" s="246"/>
      <c r="FB33" s="246"/>
      <c r="FC33" s="246"/>
      <c r="FD33" s="246"/>
      <c r="FE33" s="246"/>
      <c r="FF33" s="246"/>
      <c r="FG33" s="246"/>
      <c r="FH33" s="246"/>
      <c r="FI33" s="246"/>
      <c r="FJ33" s="246"/>
      <c r="FK33" s="246"/>
      <c r="FL33" s="246"/>
      <c r="FM33" s="246"/>
      <c r="FN33" s="246"/>
      <c r="FO33" s="246"/>
      <c r="FP33" s="246"/>
      <c r="FQ33" s="246"/>
      <c r="FR33" s="246"/>
      <c r="FS33" s="246"/>
      <c r="FT33" s="246"/>
      <c r="FU33" s="246"/>
      <c r="FV33" s="246"/>
      <c r="FW33" s="246"/>
      <c r="FX33" s="246"/>
      <c r="FY33" s="246"/>
      <c r="FZ33" s="246"/>
      <c r="GA33" s="246"/>
      <c r="GB33" s="246"/>
      <c r="GC33" s="246"/>
      <c r="GD33" s="246"/>
      <c r="GE33" s="246"/>
      <c r="GF33" s="246"/>
      <c r="GG33" s="246"/>
      <c r="GH33" s="246"/>
      <c r="GI33" s="246"/>
      <c r="GJ33" s="246"/>
      <c r="GK33" s="246"/>
      <c r="GL33" s="246"/>
      <c r="GM33" s="246"/>
      <c r="GN33" s="246"/>
      <c r="GO33" s="246"/>
      <c r="GP33" s="246"/>
      <c r="GQ33" s="246"/>
      <c r="GR33" s="246"/>
      <c r="GS33" s="246"/>
      <c r="GT33" s="246"/>
      <c r="GU33" s="246"/>
      <c r="GV33" s="246"/>
      <c r="GW33" s="246"/>
      <c r="GX33" s="246"/>
      <c r="GY33" s="246"/>
      <c r="GZ33" s="246"/>
      <c r="HA33" s="246"/>
      <c r="HB33" s="246"/>
      <c r="HC33" s="246"/>
      <c r="HD33" s="246"/>
      <c r="HE33" s="246"/>
      <c r="HF33" s="246"/>
      <c r="HG33" s="246"/>
      <c r="HH33" s="246"/>
      <c r="HI33" s="246"/>
      <c r="HJ33" s="246"/>
      <c r="HK33" s="246"/>
      <c r="HL33" s="246"/>
      <c r="HM33" s="246"/>
      <c r="HN33" s="246"/>
      <c r="HO33" s="246"/>
      <c r="HP33" s="246"/>
      <c r="HQ33" s="246"/>
      <c r="HR33" s="246"/>
      <c r="HS33" s="246"/>
      <c r="HT33" s="246"/>
      <c r="HU33" s="246"/>
      <c r="HV33" s="246"/>
      <c r="HW33" s="246"/>
      <c r="HX33" s="246"/>
      <c r="HY33" s="246"/>
      <c r="HZ33" s="246"/>
      <c r="IA33" s="246"/>
      <c r="IB33" s="246"/>
      <c r="IC33" s="246"/>
      <c r="ID33" s="246"/>
      <c r="IE33" s="246"/>
      <c r="IF33" s="246"/>
      <c r="IG33" s="246"/>
      <c r="IH33" s="246"/>
      <c r="II33" s="246"/>
      <c r="IJ33" s="246"/>
      <c r="IK33" s="246"/>
      <c r="IL33" s="246"/>
      <c r="IM33" s="246"/>
      <c r="IN33" s="246"/>
      <c r="IO33" s="246"/>
      <c r="IP33" s="246"/>
      <c r="IQ33" s="246"/>
      <c r="IR33" s="246"/>
      <c r="IS33" s="246"/>
      <c r="IT33" s="246"/>
      <c r="IU33" s="246"/>
      <c r="IV33" s="246"/>
    </row>
    <row r="34" spans="1:256" customFormat="1">
      <c r="A34" s="246"/>
      <c r="B34" s="525"/>
      <c r="C34" s="526"/>
      <c r="D34" s="527"/>
      <c r="E34" s="246"/>
      <c r="F34" s="246"/>
      <c r="G34" s="246"/>
      <c r="H34" s="246"/>
      <c r="I34" s="246"/>
      <c r="J34" s="246"/>
      <c r="K34" s="246"/>
      <c r="L34" s="246"/>
      <c r="M34" s="246"/>
      <c r="N34" s="246"/>
      <c r="O34" s="246"/>
      <c r="P34" s="246"/>
      <c r="Q34" s="246"/>
      <c r="R34" s="246"/>
      <c r="S34" s="246"/>
      <c r="T34" s="246"/>
      <c r="U34" s="246"/>
      <c r="V34" s="246"/>
      <c r="W34" s="246"/>
      <c r="X34" s="246"/>
      <c r="Y34" s="246"/>
      <c r="Z34" s="246"/>
      <c r="AA34" s="246"/>
      <c r="AB34" s="246"/>
      <c r="AC34" s="246"/>
      <c r="AD34" s="246"/>
      <c r="AE34" s="246"/>
      <c r="AF34" s="246"/>
      <c r="AG34" s="246"/>
      <c r="AH34" s="246"/>
      <c r="AI34" s="246"/>
      <c r="AJ34" s="246"/>
      <c r="AK34" s="246"/>
      <c r="AL34" s="246"/>
      <c r="AM34" s="246"/>
      <c r="AN34" s="246"/>
      <c r="AO34" s="246"/>
      <c r="AP34" s="246"/>
      <c r="AQ34" s="246"/>
      <c r="AR34" s="246"/>
      <c r="AS34" s="246"/>
      <c r="AT34" s="246"/>
      <c r="AU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6"/>
      <c r="BU34" s="246"/>
      <c r="BV34" s="246"/>
      <c r="BW34" s="246"/>
      <c r="BX34" s="246"/>
      <c r="BY34" s="246"/>
      <c r="BZ34" s="246"/>
      <c r="CA34" s="246"/>
      <c r="CB34" s="246"/>
      <c r="CC34" s="246"/>
      <c r="CD34" s="246"/>
      <c r="CE34" s="246"/>
      <c r="CF34" s="246"/>
      <c r="CG34" s="246"/>
      <c r="CH34" s="246"/>
      <c r="CI34" s="246"/>
      <c r="CJ34" s="246"/>
      <c r="CK34" s="246"/>
      <c r="CL34" s="246"/>
      <c r="CM34" s="246"/>
      <c r="CN34" s="246"/>
      <c r="CO34" s="246"/>
      <c r="CP34" s="246"/>
      <c r="CQ34" s="246"/>
      <c r="CR34" s="246"/>
      <c r="CS34" s="246"/>
      <c r="CT34" s="246"/>
      <c r="CU34" s="246"/>
      <c r="CV34" s="246"/>
      <c r="CW34" s="246"/>
      <c r="CX34" s="246"/>
      <c r="CY34" s="246"/>
      <c r="CZ34" s="246"/>
      <c r="DA34" s="246"/>
      <c r="DB34" s="246"/>
      <c r="DC34" s="246"/>
      <c r="DD34" s="246"/>
      <c r="DE34" s="246"/>
      <c r="DF34" s="246"/>
      <c r="DG34" s="246"/>
      <c r="DH34" s="246"/>
      <c r="DI34" s="246"/>
      <c r="DJ34" s="246"/>
      <c r="DK34" s="246"/>
      <c r="DL34" s="246"/>
      <c r="DM34" s="246"/>
      <c r="DN34" s="246"/>
      <c r="DO34" s="246"/>
      <c r="DP34" s="246"/>
      <c r="DQ34" s="246"/>
      <c r="DR34" s="246"/>
      <c r="DS34" s="246"/>
      <c r="DT34" s="246"/>
      <c r="DU34" s="246"/>
      <c r="DV34" s="246"/>
      <c r="DW34" s="246"/>
      <c r="DX34" s="246"/>
      <c r="DY34" s="246"/>
      <c r="DZ34" s="246"/>
      <c r="EA34" s="246"/>
      <c r="EB34" s="246"/>
      <c r="EC34" s="246"/>
      <c r="ED34" s="246"/>
      <c r="EE34" s="246"/>
      <c r="EF34" s="246"/>
      <c r="EG34" s="246"/>
      <c r="EH34" s="246"/>
      <c r="EI34" s="246"/>
      <c r="EJ34" s="246"/>
      <c r="EK34" s="246"/>
      <c r="EL34" s="246"/>
      <c r="EM34" s="246"/>
      <c r="EN34" s="246"/>
      <c r="EO34" s="246"/>
      <c r="EP34" s="246"/>
      <c r="EQ34" s="246"/>
      <c r="ER34" s="246"/>
      <c r="ES34" s="246"/>
      <c r="ET34" s="246"/>
      <c r="EU34" s="246"/>
      <c r="EV34" s="246"/>
      <c r="EW34" s="246"/>
      <c r="EX34" s="246"/>
      <c r="EY34" s="246"/>
      <c r="EZ34" s="246"/>
      <c r="FA34" s="246"/>
      <c r="FB34" s="246"/>
      <c r="FC34" s="246"/>
      <c r="FD34" s="246"/>
      <c r="FE34" s="246"/>
      <c r="FF34" s="246"/>
      <c r="FG34" s="246"/>
      <c r="FH34" s="246"/>
      <c r="FI34" s="246"/>
      <c r="FJ34" s="246"/>
      <c r="FK34" s="246"/>
      <c r="FL34" s="246"/>
      <c r="FM34" s="246"/>
      <c r="FN34" s="246"/>
      <c r="FO34" s="246"/>
      <c r="FP34" s="246"/>
      <c r="FQ34" s="246"/>
      <c r="FR34" s="246"/>
      <c r="FS34" s="246"/>
      <c r="FT34" s="246"/>
      <c r="FU34" s="246"/>
      <c r="FV34" s="246"/>
      <c r="FW34" s="246"/>
      <c r="FX34" s="246"/>
      <c r="FY34" s="246"/>
      <c r="FZ34" s="246"/>
      <c r="GA34" s="246"/>
      <c r="GB34" s="246"/>
      <c r="GC34" s="246"/>
      <c r="GD34" s="246"/>
      <c r="GE34" s="246"/>
      <c r="GF34" s="246"/>
      <c r="GG34" s="246"/>
      <c r="GH34" s="246"/>
      <c r="GI34" s="246"/>
      <c r="GJ34" s="246"/>
      <c r="GK34" s="246"/>
      <c r="GL34" s="246"/>
      <c r="GM34" s="246"/>
      <c r="GN34" s="246"/>
      <c r="GO34" s="246"/>
      <c r="GP34" s="246"/>
      <c r="GQ34" s="246"/>
      <c r="GR34" s="246"/>
      <c r="GS34" s="246"/>
      <c r="GT34" s="246"/>
      <c r="GU34" s="246"/>
      <c r="GV34" s="246"/>
      <c r="GW34" s="246"/>
      <c r="GX34" s="246"/>
      <c r="GY34" s="246"/>
      <c r="GZ34" s="246"/>
      <c r="HA34" s="246"/>
      <c r="HB34" s="246"/>
      <c r="HC34" s="246"/>
      <c r="HD34" s="246"/>
      <c r="HE34" s="246"/>
      <c r="HF34" s="246"/>
      <c r="HG34" s="246"/>
      <c r="HH34" s="246"/>
      <c r="HI34" s="246"/>
      <c r="HJ34" s="246"/>
      <c r="HK34" s="246"/>
      <c r="HL34" s="246"/>
      <c r="HM34" s="246"/>
      <c r="HN34" s="246"/>
      <c r="HO34" s="246"/>
      <c r="HP34" s="246"/>
      <c r="HQ34" s="246"/>
      <c r="HR34" s="246"/>
      <c r="HS34" s="246"/>
      <c r="HT34" s="246"/>
      <c r="HU34" s="246"/>
      <c r="HV34" s="246"/>
      <c r="HW34" s="246"/>
      <c r="HX34" s="246"/>
      <c r="HY34" s="246"/>
      <c r="HZ34" s="246"/>
      <c r="IA34" s="246"/>
      <c r="IB34" s="246"/>
      <c r="IC34" s="246"/>
      <c r="ID34" s="246"/>
      <c r="IE34" s="246"/>
      <c r="IF34" s="246"/>
      <c r="IG34" s="246"/>
      <c r="IH34" s="246"/>
      <c r="II34" s="246"/>
      <c r="IJ34" s="246"/>
      <c r="IK34" s="246"/>
      <c r="IL34" s="246"/>
      <c r="IM34" s="246"/>
      <c r="IN34" s="246"/>
      <c r="IO34" s="246"/>
      <c r="IP34" s="246"/>
      <c r="IQ34" s="246"/>
      <c r="IR34" s="246"/>
      <c r="IS34" s="246"/>
      <c r="IT34" s="246"/>
      <c r="IU34" s="246"/>
      <c r="IV34" s="246"/>
    </row>
    <row r="35" spans="1:256" customFormat="1">
      <c r="A35" s="546"/>
      <c r="B35" s="525"/>
      <c r="C35" s="526"/>
      <c r="D35" s="527"/>
      <c r="E35" s="246"/>
      <c r="F35" s="246"/>
      <c r="G35" s="246"/>
      <c r="H35" s="246"/>
      <c r="I35" s="246"/>
      <c r="J35" s="246"/>
      <c r="K35" s="246"/>
      <c r="L35" s="246"/>
      <c r="M35" s="246"/>
      <c r="N35" s="246"/>
      <c r="O35" s="246"/>
      <c r="P35" s="246"/>
      <c r="Q35" s="246"/>
      <c r="R35" s="246"/>
      <c r="S35" s="246"/>
      <c r="T35" s="246"/>
      <c r="U35" s="246"/>
      <c r="V35" s="246"/>
      <c r="W35" s="246"/>
      <c r="X35" s="246"/>
      <c r="Y35" s="246"/>
      <c r="Z35" s="246"/>
      <c r="AA35" s="246"/>
      <c r="AB35" s="246"/>
      <c r="AC35" s="246"/>
      <c r="AD35" s="246"/>
      <c r="AE35" s="246"/>
      <c r="AF35" s="246"/>
      <c r="AG35" s="246"/>
      <c r="AH35" s="246"/>
      <c r="AI35" s="246"/>
      <c r="AJ35" s="246"/>
      <c r="AK35" s="246"/>
      <c r="AL35" s="246"/>
      <c r="AM35" s="246"/>
      <c r="AN35" s="246"/>
      <c r="AO35" s="246"/>
      <c r="AP35" s="246"/>
      <c r="AQ35" s="246"/>
      <c r="AR35" s="246"/>
      <c r="AS35" s="246"/>
      <c r="AT35" s="246"/>
      <c r="AU35" s="246"/>
      <c r="AV35" s="246"/>
      <c r="AW35" s="246"/>
      <c r="AX35" s="246"/>
      <c r="AY35" s="246"/>
      <c r="AZ35" s="246"/>
      <c r="BA35" s="246"/>
      <c r="BB35" s="246"/>
      <c r="BC35" s="246"/>
      <c r="BD35" s="246"/>
      <c r="BE35" s="246"/>
      <c r="BF35" s="246"/>
      <c r="BG35" s="246"/>
      <c r="BH35" s="246"/>
      <c r="BI35" s="246"/>
      <c r="BJ35" s="246"/>
      <c r="BK35" s="246"/>
      <c r="BL35" s="246"/>
      <c r="BM35" s="246"/>
      <c r="BN35" s="246"/>
      <c r="BO35" s="246"/>
      <c r="BP35" s="246"/>
      <c r="BQ35" s="246"/>
      <c r="BR35" s="246"/>
      <c r="BS35" s="246"/>
      <c r="BT35" s="246"/>
      <c r="BU35" s="246"/>
      <c r="BV35" s="246"/>
      <c r="BW35" s="246"/>
      <c r="BX35" s="246"/>
      <c r="BY35" s="246"/>
      <c r="BZ35" s="246"/>
      <c r="CA35" s="246"/>
      <c r="CB35" s="246"/>
      <c r="CC35" s="246"/>
      <c r="CD35" s="246"/>
      <c r="CE35" s="246"/>
      <c r="CF35" s="246"/>
      <c r="CG35" s="246"/>
      <c r="CH35" s="246"/>
      <c r="CI35" s="246"/>
      <c r="CJ35" s="246"/>
      <c r="CK35" s="246"/>
      <c r="CL35" s="246"/>
      <c r="CM35" s="246"/>
      <c r="CN35" s="246"/>
      <c r="CO35" s="246"/>
      <c r="CP35" s="246"/>
      <c r="CQ35" s="246"/>
      <c r="CR35" s="246"/>
      <c r="CS35" s="246"/>
      <c r="CT35" s="246"/>
      <c r="CU35" s="246"/>
      <c r="CV35" s="246"/>
      <c r="CW35" s="246"/>
      <c r="CX35" s="246"/>
      <c r="CY35" s="246"/>
      <c r="CZ35" s="246"/>
      <c r="DA35" s="246"/>
      <c r="DB35" s="246"/>
      <c r="DC35" s="246"/>
      <c r="DD35" s="246"/>
      <c r="DE35" s="246"/>
      <c r="DF35" s="246"/>
      <c r="DG35" s="246"/>
      <c r="DH35" s="246"/>
      <c r="DI35" s="246"/>
      <c r="DJ35" s="246"/>
      <c r="DK35" s="246"/>
      <c r="DL35" s="246"/>
      <c r="DM35" s="246"/>
      <c r="DN35" s="246"/>
      <c r="DO35" s="246"/>
      <c r="DP35" s="246"/>
      <c r="DQ35" s="246"/>
      <c r="DR35" s="246"/>
      <c r="DS35" s="246"/>
      <c r="DT35" s="246"/>
      <c r="DU35" s="246"/>
      <c r="DV35" s="246"/>
      <c r="DW35" s="246"/>
      <c r="DX35" s="246"/>
      <c r="DY35" s="246"/>
      <c r="DZ35" s="246"/>
      <c r="EA35" s="246"/>
      <c r="EB35" s="246"/>
      <c r="EC35" s="246"/>
      <c r="ED35" s="246"/>
      <c r="EE35" s="246"/>
      <c r="EF35" s="246"/>
      <c r="EG35" s="246"/>
      <c r="EH35" s="246"/>
      <c r="EI35" s="246"/>
      <c r="EJ35" s="246"/>
      <c r="EK35" s="246"/>
      <c r="EL35" s="246"/>
      <c r="EM35" s="246"/>
      <c r="EN35" s="246"/>
      <c r="EO35" s="246"/>
      <c r="EP35" s="246"/>
      <c r="EQ35" s="246"/>
      <c r="ER35" s="246"/>
      <c r="ES35" s="246"/>
      <c r="ET35" s="246"/>
      <c r="EU35" s="246"/>
      <c r="EV35" s="246"/>
      <c r="EW35" s="246"/>
      <c r="EX35" s="246"/>
      <c r="EY35" s="246"/>
      <c r="EZ35" s="246"/>
      <c r="FA35" s="246"/>
      <c r="FB35" s="246"/>
      <c r="FC35" s="246"/>
      <c r="FD35" s="246"/>
      <c r="FE35" s="246"/>
      <c r="FF35" s="246"/>
      <c r="FG35" s="246"/>
      <c r="FH35" s="246"/>
      <c r="FI35" s="246"/>
      <c r="FJ35" s="246"/>
      <c r="FK35" s="246"/>
      <c r="FL35" s="246"/>
      <c r="FM35" s="246"/>
      <c r="FN35" s="246"/>
      <c r="FO35" s="246"/>
      <c r="FP35" s="246"/>
      <c r="FQ35" s="246"/>
      <c r="FR35" s="246"/>
      <c r="FS35" s="246"/>
      <c r="FT35" s="246"/>
      <c r="FU35" s="246"/>
      <c r="FV35" s="246"/>
      <c r="FW35" s="246"/>
      <c r="FX35" s="246"/>
      <c r="FY35" s="246"/>
      <c r="FZ35" s="246"/>
      <c r="GA35" s="246"/>
      <c r="GB35" s="246"/>
      <c r="GC35" s="246"/>
      <c r="GD35" s="246"/>
      <c r="GE35" s="246"/>
      <c r="GF35" s="246"/>
      <c r="GG35" s="246"/>
      <c r="GH35" s="246"/>
      <c r="GI35" s="246"/>
      <c r="GJ35" s="246"/>
      <c r="GK35" s="246"/>
      <c r="GL35" s="246"/>
      <c r="GM35" s="246"/>
      <c r="GN35" s="246"/>
      <c r="GO35" s="246"/>
      <c r="GP35" s="246"/>
      <c r="GQ35" s="246"/>
      <c r="GR35" s="246"/>
      <c r="GS35" s="246"/>
      <c r="GT35" s="246"/>
      <c r="GU35" s="246"/>
      <c r="GV35" s="246"/>
      <c r="GW35" s="246"/>
      <c r="GX35" s="246"/>
      <c r="GY35" s="246"/>
      <c r="GZ35" s="246"/>
      <c r="HA35" s="246"/>
      <c r="HB35" s="246"/>
      <c r="HC35" s="246"/>
      <c r="HD35" s="246"/>
      <c r="HE35" s="246"/>
      <c r="HF35" s="246"/>
      <c r="HG35" s="246"/>
      <c r="HH35" s="246"/>
      <c r="HI35" s="246"/>
      <c r="HJ35" s="246"/>
      <c r="HK35" s="246"/>
      <c r="HL35" s="246"/>
      <c r="HM35" s="246"/>
      <c r="HN35" s="246"/>
      <c r="HO35" s="246"/>
      <c r="HP35" s="246"/>
      <c r="HQ35" s="246"/>
      <c r="HR35" s="246"/>
      <c r="HS35" s="246"/>
      <c r="HT35" s="246"/>
      <c r="HU35" s="246"/>
      <c r="HV35" s="246"/>
      <c r="HW35" s="246"/>
      <c r="HX35" s="246"/>
      <c r="HY35" s="246"/>
      <c r="HZ35" s="246"/>
      <c r="IA35" s="246"/>
      <c r="IB35" s="246"/>
      <c r="IC35" s="246"/>
      <c r="ID35" s="246"/>
      <c r="IE35" s="246"/>
      <c r="IF35" s="246"/>
      <c r="IG35" s="246"/>
      <c r="IH35" s="246"/>
      <c r="II35" s="246"/>
      <c r="IJ35" s="246"/>
      <c r="IK35" s="246"/>
      <c r="IL35" s="246"/>
      <c r="IM35" s="246"/>
      <c r="IN35" s="246"/>
      <c r="IO35" s="246"/>
      <c r="IP35" s="246"/>
      <c r="IQ35" s="246"/>
      <c r="IR35" s="246"/>
      <c r="IS35" s="246"/>
      <c r="IT35" s="246"/>
      <c r="IU35" s="246"/>
      <c r="IV35" s="246"/>
    </row>
  </sheetData>
  <mergeCells count="2">
    <mergeCell ref="A1:D1"/>
    <mergeCell ref="A28:D28"/>
  </mergeCells>
  <phoneticPr fontId="114" type="noConversion"/>
  <printOptions horizontalCentered="1"/>
  <pageMargins left="0.78888888888888897" right="0.78888888888888897" top="0.97916666666666696" bottom="0.97916666666666696" header="0.2" footer="0.78888888888888897"/>
  <pageSetup paperSize="9" firstPageNumber="4" orientation="portrait" useFirstPageNumber="1"/>
  <headerFooter alignWithMargins="0">
    <oddFooter>&amp;C第 &amp;P 页</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IH20"/>
  <sheetViews>
    <sheetView showGridLines="0" showZeros="0" workbookViewId="0">
      <pane xSplit="1" ySplit="3" topLeftCell="B8" activePane="bottomRight" state="frozen"/>
      <selection pane="topRight"/>
      <selection pane="bottomLeft"/>
      <selection pane="bottomRight" activeCell="I18" sqref="I18"/>
    </sheetView>
  </sheetViews>
  <sheetFormatPr defaultColWidth="9" defaultRowHeight="15.75"/>
  <cols>
    <col min="1" max="1" width="35.625" style="261" customWidth="1"/>
    <col min="2" max="2" width="9.75" style="509" customWidth="1"/>
    <col min="3" max="3" width="9.75" style="510" customWidth="1"/>
    <col min="4" max="4" width="9.75" style="511" customWidth="1"/>
    <col min="5" max="5" width="9.75" style="509" customWidth="1"/>
    <col min="6" max="6" width="9.75" style="511" customWidth="1"/>
    <col min="7" max="242" width="9" style="261"/>
  </cols>
  <sheetData>
    <row r="1" spans="1:6" s="508" customFormat="1" ht="49.5" customHeight="1">
      <c r="A1" s="678" t="s">
        <v>125</v>
      </c>
      <c r="B1" s="691"/>
      <c r="C1" s="692"/>
      <c r="D1" s="680"/>
      <c r="E1" s="691"/>
      <c r="F1" s="680"/>
    </row>
    <row r="2" spans="1:6" ht="26.25" customHeight="1">
      <c r="A2" s="197"/>
      <c r="B2" s="512"/>
      <c r="C2" s="513"/>
      <c r="D2" s="514"/>
      <c r="E2" s="512"/>
      <c r="F2" s="514" t="s">
        <v>80</v>
      </c>
    </row>
    <row r="3" spans="1:6" ht="30" customHeight="1">
      <c r="A3" s="482" t="s">
        <v>126</v>
      </c>
      <c r="B3" s="483" t="s">
        <v>127</v>
      </c>
      <c r="C3" s="419" t="s">
        <v>128</v>
      </c>
      <c r="D3" s="515" t="s">
        <v>129</v>
      </c>
      <c r="E3" s="486" t="s">
        <v>83</v>
      </c>
      <c r="F3" s="516" t="s">
        <v>130</v>
      </c>
    </row>
    <row r="4" spans="1:6" ht="33.950000000000003" customHeight="1">
      <c r="A4" s="233" t="s">
        <v>131</v>
      </c>
      <c r="B4" s="237"/>
      <c r="C4" s="517">
        <v>0</v>
      </c>
      <c r="D4" s="518"/>
      <c r="E4" s="497"/>
      <c r="F4" s="519"/>
    </row>
    <row r="5" spans="1:6" ht="33.950000000000003" customHeight="1">
      <c r="A5" s="233" t="s">
        <v>132</v>
      </c>
      <c r="B5" s="237"/>
      <c r="C5" s="517">
        <v>0</v>
      </c>
      <c r="D5" s="518"/>
      <c r="E5" s="497"/>
      <c r="F5" s="519"/>
    </row>
    <row r="6" spans="1:6" ht="33.950000000000003" customHeight="1">
      <c r="A6" s="233" t="s">
        <v>133</v>
      </c>
      <c r="B6" s="237"/>
      <c r="C6" s="517">
        <v>0</v>
      </c>
      <c r="D6" s="518"/>
      <c r="E6" s="497"/>
      <c r="F6" s="519"/>
    </row>
    <row r="7" spans="1:6" ht="33.950000000000003" customHeight="1">
      <c r="A7" s="233" t="s">
        <v>134</v>
      </c>
      <c r="B7" s="237"/>
      <c r="C7" s="517">
        <v>0</v>
      </c>
      <c r="D7" s="518"/>
      <c r="E7" s="520">
        <v>13026</v>
      </c>
      <c r="F7" s="519">
        <f t="shared" ref="F7:F8" si="0">+(C7-E7)/E7*100</f>
        <v>-100</v>
      </c>
    </row>
    <row r="8" spans="1:6" ht="33.950000000000003" customHeight="1">
      <c r="A8" s="233" t="s">
        <v>135</v>
      </c>
      <c r="B8" s="237">
        <v>190</v>
      </c>
      <c r="C8" s="517">
        <v>230</v>
      </c>
      <c r="D8" s="518">
        <f>C8/B8*100</f>
        <v>121.05263157894737</v>
      </c>
      <c r="E8" s="497">
        <v>2001</v>
      </c>
      <c r="F8" s="519">
        <f t="shared" si="0"/>
        <v>-88.505747126436788</v>
      </c>
    </row>
    <row r="9" spans="1:6" ht="33.950000000000003" customHeight="1">
      <c r="A9" s="233" t="s">
        <v>136</v>
      </c>
      <c r="B9" s="237">
        <v>541046</v>
      </c>
      <c r="C9" s="517">
        <v>594190</v>
      </c>
      <c r="D9" s="518">
        <f t="shared" ref="D9" si="1">C9/B9*100</f>
        <v>109.82245502230863</v>
      </c>
      <c r="E9" s="497">
        <v>594826</v>
      </c>
      <c r="F9" s="519">
        <f t="shared" ref="F9" si="2">+(C9-E9)/E9*100</f>
        <v>-0.1069220242558328</v>
      </c>
    </row>
    <row r="10" spans="1:6" ht="33.950000000000003" customHeight="1">
      <c r="A10" s="233" t="s">
        <v>137</v>
      </c>
      <c r="B10" s="237"/>
      <c r="C10" s="517">
        <v>0</v>
      </c>
      <c r="D10" s="518"/>
      <c r="E10" s="497"/>
      <c r="F10" s="519"/>
    </row>
    <row r="11" spans="1:6" ht="33.950000000000003" customHeight="1">
      <c r="A11" s="233" t="s">
        <v>138</v>
      </c>
      <c r="B11" s="237"/>
      <c r="C11" s="517"/>
      <c r="D11" s="518"/>
      <c r="E11" s="497"/>
      <c r="F11" s="519"/>
    </row>
    <row r="12" spans="1:6" ht="33.950000000000003" customHeight="1">
      <c r="A12" s="233" t="s">
        <v>139</v>
      </c>
      <c r="B12" s="237">
        <v>15872</v>
      </c>
      <c r="C12" s="517">
        <v>23737</v>
      </c>
      <c r="D12" s="518">
        <f t="shared" ref="D12:D13" si="3">C12/B12*100</f>
        <v>149.55267137096774</v>
      </c>
      <c r="E12" s="497">
        <v>59035</v>
      </c>
      <c r="F12" s="519">
        <f t="shared" ref="F12:F13" si="4">+(C12-E12)/E12*100</f>
        <v>-59.791649021766744</v>
      </c>
    </row>
    <row r="13" spans="1:6" ht="33.950000000000003" customHeight="1">
      <c r="A13" s="233" t="s">
        <v>140</v>
      </c>
      <c r="B13" s="237">
        <v>100</v>
      </c>
      <c r="C13" s="517">
        <v>100</v>
      </c>
      <c r="D13" s="518">
        <f t="shared" si="3"/>
        <v>100</v>
      </c>
      <c r="E13" s="497">
        <v>100</v>
      </c>
      <c r="F13" s="519">
        <f t="shared" si="4"/>
        <v>0</v>
      </c>
    </row>
    <row r="14" spans="1:6" ht="33.950000000000003" customHeight="1">
      <c r="A14" s="233" t="s">
        <v>141</v>
      </c>
      <c r="C14" s="517">
        <v>0</v>
      </c>
      <c r="D14" s="518"/>
      <c r="E14" s="497"/>
      <c r="F14" s="519"/>
    </row>
    <row r="15" spans="1:6" ht="33.950000000000003" customHeight="1">
      <c r="A15" s="233" t="s">
        <v>142</v>
      </c>
      <c r="B15" s="237">
        <v>50</v>
      </c>
      <c r="C15" s="517">
        <v>0</v>
      </c>
      <c r="D15" s="518">
        <f t="shared" ref="D15:D18" si="5">C15/B15*100</f>
        <v>0</v>
      </c>
      <c r="E15" s="497">
        <v>38</v>
      </c>
      <c r="F15" s="519">
        <f t="shared" ref="F15:F18" si="6">+(C15-E15)/E15*100</f>
        <v>-100</v>
      </c>
    </row>
    <row r="16" spans="1:6" ht="33.950000000000003" customHeight="1">
      <c r="A16" s="239" t="s">
        <v>143</v>
      </c>
      <c r="B16" s="237">
        <v>4700</v>
      </c>
      <c r="C16" s="517">
        <v>6580</v>
      </c>
      <c r="D16" s="518">
        <f t="shared" si="5"/>
        <v>140</v>
      </c>
      <c r="E16" s="497">
        <v>5897</v>
      </c>
      <c r="F16" s="519">
        <f t="shared" si="6"/>
        <v>11.582160420552823</v>
      </c>
    </row>
    <row r="17" spans="1:6" ht="33.950000000000003" customHeight="1">
      <c r="A17" s="233" t="s">
        <v>144</v>
      </c>
      <c r="B17" s="237">
        <v>194454</v>
      </c>
      <c r="C17" s="517">
        <v>129918</v>
      </c>
      <c r="D17" s="518">
        <f t="shared" si="5"/>
        <v>66.811688111327101</v>
      </c>
      <c r="E17" s="497">
        <v>164347</v>
      </c>
      <c r="F17" s="519">
        <f t="shared" si="6"/>
        <v>-20.948967732906592</v>
      </c>
    </row>
    <row r="18" spans="1:6" ht="33.950000000000003" customHeight="1">
      <c r="A18" s="521" t="s">
        <v>145</v>
      </c>
      <c r="B18" s="497">
        <f t="shared" ref="B18:C18" si="7">SUM(B4:B17)</f>
        <v>756412</v>
      </c>
      <c r="C18" s="522">
        <f t="shared" si="7"/>
        <v>754755</v>
      </c>
      <c r="D18" s="518">
        <f t="shared" si="5"/>
        <v>99.780939488003895</v>
      </c>
      <c r="E18" s="523">
        <f t="shared" ref="E18" si="8">SUM(E4:E17)</f>
        <v>839270</v>
      </c>
      <c r="F18" s="519">
        <f t="shared" si="6"/>
        <v>-10.070060886246381</v>
      </c>
    </row>
    <row r="19" spans="1:6" ht="51.95" customHeight="1">
      <c r="A19" s="693" t="s">
        <v>146</v>
      </c>
      <c r="B19" s="694"/>
      <c r="C19" s="695"/>
      <c r="D19" s="696"/>
      <c r="E19" s="694"/>
      <c r="F19" s="696"/>
    </row>
    <row r="20" spans="1:6" ht="24" customHeight="1">
      <c r="A20" s="697" t="s">
        <v>147</v>
      </c>
      <c r="B20" s="698"/>
      <c r="C20" s="699"/>
      <c r="D20" s="700"/>
      <c r="E20" s="698"/>
      <c r="F20" s="700"/>
    </row>
  </sheetData>
  <mergeCells count="3">
    <mergeCell ref="A1:F1"/>
    <mergeCell ref="A19:F19"/>
    <mergeCell ref="A20:F20"/>
  </mergeCells>
  <phoneticPr fontId="114" type="noConversion"/>
  <printOptions horizontalCentered="1"/>
  <pageMargins left="0.79027777777777797" right="0.79027777777777797" top="1.05" bottom="0.59027777777777801" header="0.2" footer="0.31388888888888899"/>
  <pageSetup paperSize="9" firstPageNumber="5" orientation="portrait" useFirstPageNumber="1" verticalDpi="180"/>
  <headerFooter alignWithMargins="0">
    <oddFooter>&amp;C第 &amp;P 页</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XEP16"/>
  <sheetViews>
    <sheetView showZeros="0" topLeftCell="A3" workbookViewId="0">
      <selection activeCell="C7" sqref="C7"/>
    </sheetView>
  </sheetViews>
  <sheetFormatPr defaultColWidth="9" defaultRowHeight="15.75"/>
  <cols>
    <col min="1" max="1" width="38.625" style="458" customWidth="1"/>
    <col min="2" max="2" width="9.875" style="458" hidden="1" customWidth="1"/>
    <col min="3" max="3" width="14" style="458" customWidth="1"/>
    <col min="4" max="4" width="9.125" style="458" hidden="1" customWidth="1"/>
    <col min="5" max="5" width="13.625" style="460" customWidth="1"/>
    <col min="6" max="6" width="13.875" style="461" customWidth="1"/>
    <col min="7" max="16370" width="9" style="458"/>
  </cols>
  <sheetData>
    <row r="1" spans="1:242" s="456" customFormat="1" ht="45.95" customHeight="1">
      <c r="A1" s="678" t="s">
        <v>148</v>
      </c>
      <c r="B1" s="678"/>
      <c r="C1" s="678"/>
      <c r="D1" s="678"/>
      <c r="E1" s="691"/>
      <c r="F1" s="680"/>
    </row>
    <row r="2" spans="1:242" ht="28.5" customHeight="1">
      <c r="D2" s="701" t="s">
        <v>149</v>
      </c>
      <c r="E2" s="702"/>
      <c r="F2" s="703"/>
    </row>
    <row r="3" spans="1:242" ht="54.95" customHeight="1">
      <c r="A3" s="200" t="s">
        <v>81</v>
      </c>
      <c r="B3" s="505" t="s">
        <v>150</v>
      </c>
      <c r="C3" s="505" t="s">
        <v>151</v>
      </c>
      <c r="D3" s="465" t="s">
        <v>129</v>
      </c>
      <c r="E3" s="466" t="s">
        <v>83</v>
      </c>
      <c r="F3" s="467" t="s">
        <v>84</v>
      </c>
    </row>
    <row r="4" spans="1:242" ht="42" customHeight="1">
      <c r="A4" s="468" t="s">
        <v>152</v>
      </c>
      <c r="B4" s="469">
        <v>425</v>
      </c>
      <c r="C4" s="506">
        <v>741</v>
      </c>
      <c r="D4" s="471">
        <f t="shared" ref="D4" si="0">+C4/B4*100</f>
        <v>174.35294117647058</v>
      </c>
      <c r="E4" s="472">
        <v>453</v>
      </c>
      <c r="F4" s="473">
        <f t="shared" ref="F4" si="1">+(C4-E4)/E4*100</f>
        <v>63.576158940397356</v>
      </c>
    </row>
    <row r="5" spans="1:242" ht="42" customHeight="1">
      <c r="A5" s="468" t="s">
        <v>153</v>
      </c>
      <c r="B5" s="469">
        <v>2757</v>
      </c>
      <c r="C5" s="506">
        <v>16621</v>
      </c>
      <c r="D5" s="471">
        <f t="shared" ref="D5" si="2">+C5/B5*100</f>
        <v>602.86543344214726</v>
      </c>
      <c r="E5" s="472">
        <v>17694</v>
      </c>
      <c r="F5" s="473">
        <f t="shared" ref="F5" si="3">+(C5-E5)/E5*100</f>
        <v>-6.0642025545382614</v>
      </c>
    </row>
    <row r="6" spans="1:242" ht="42" customHeight="1">
      <c r="A6" s="468" t="s">
        <v>154</v>
      </c>
      <c r="B6" s="469"/>
      <c r="C6" s="506">
        <v>0</v>
      </c>
      <c r="D6" s="471"/>
      <c r="E6" s="472"/>
      <c r="F6" s="473"/>
    </row>
    <row r="7" spans="1:242" ht="42" customHeight="1">
      <c r="A7" s="468" t="s">
        <v>155</v>
      </c>
      <c r="B7" s="469">
        <v>509983</v>
      </c>
      <c r="C7" s="506">
        <f>715135-1156</f>
        <v>713979</v>
      </c>
      <c r="D7" s="471">
        <f t="shared" ref="D7:D9" si="4">+C7/B7*100</f>
        <v>140.00054903790911</v>
      </c>
      <c r="E7" s="472">
        <v>621977</v>
      </c>
      <c r="F7" s="473">
        <f t="shared" ref="F7:F9" si="5">+(C7-E7)/E7*100</f>
        <v>14.791865294054283</v>
      </c>
    </row>
    <row r="8" spans="1:242" ht="42" customHeight="1">
      <c r="A8" s="468" t="s">
        <v>156</v>
      </c>
      <c r="B8" s="469">
        <v>435</v>
      </c>
      <c r="C8" s="506">
        <v>928</v>
      </c>
      <c r="D8" s="471">
        <f t="shared" si="4"/>
        <v>213.33333333333334</v>
      </c>
      <c r="E8" s="472">
        <v>3058</v>
      </c>
      <c r="F8" s="473">
        <f t="shared" si="5"/>
        <v>-69.65336821451929</v>
      </c>
    </row>
    <row r="9" spans="1:242" ht="42" customHeight="1">
      <c r="A9" s="468" t="s">
        <v>157</v>
      </c>
      <c r="B9" s="469">
        <v>60</v>
      </c>
      <c r="C9" s="506">
        <v>46200</v>
      </c>
      <c r="D9" s="471">
        <f t="shared" si="4"/>
        <v>77000</v>
      </c>
      <c r="E9" s="472">
        <v>16930</v>
      </c>
      <c r="F9" s="473">
        <f t="shared" si="5"/>
        <v>172.88836385115181</v>
      </c>
    </row>
    <row r="10" spans="1:242" ht="42" customHeight="1">
      <c r="A10" s="468" t="s">
        <v>158</v>
      </c>
      <c r="B10" s="469"/>
      <c r="C10" s="506">
        <v>0</v>
      </c>
      <c r="D10" s="471"/>
      <c r="E10" s="472"/>
      <c r="F10" s="473"/>
    </row>
    <row r="11" spans="1:242" ht="42" customHeight="1">
      <c r="A11" s="468" t="s">
        <v>159</v>
      </c>
      <c r="B11" s="469"/>
      <c r="C11" s="506">
        <v>0</v>
      </c>
      <c r="D11" s="471"/>
      <c r="E11" s="472">
        <v>732</v>
      </c>
      <c r="F11" s="473">
        <f>+(C11-E11)/E11*100</f>
        <v>-100</v>
      </c>
    </row>
    <row r="12" spans="1:242" ht="42" customHeight="1">
      <c r="A12" s="468" t="s">
        <v>160</v>
      </c>
      <c r="B12" s="469"/>
      <c r="C12" s="506">
        <v>36278</v>
      </c>
      <c r="D12" s="471"/>
      <c r="E12" s="472">
        <v>29995</v>
      </c>
      <c r="F12" s="473">
        <f>+(C12-E12)/E12*100</f>
        <v>20.946824470745124</v>
      </c>
    </row>
    <row r="13" spans="1:242" ht="42" customHeight="1">
      <c r="A13" s="468" t="s">
        <v>161</v>
      </c>
      <c r="B13" s="469">
        <v>10171</v>
      </c>
      <c r="C13" s="506">
        <v>75119</v>
      </c>
      <c r="D13" s="471">
        <f>+C13/B13*100</f>
        <v>738.5606135089962</v>
      </c>
      <c r="E13" s="472">
        <v>68212</v>
      </c>
      <c r="F13" s="473">
        <f>+(C13-E13)/E13*100</f>
        <v>10.12578431947458</v>
      </c>
    </row>
    <row r="14" spans="1:242" ht="42" customHeight="1">
      <c r="A14" s="474" t="s">
        <v>162</v>
      </c>
      <c r="B14" s="469">
        <f>SUM(B4:B13)</f>
        <v>523831</v>
      </c>
      <c r="C14" s="506">
        <f>SUM(C4:C13)</f>
        <v>889866</v>
      </c>
      <c r="D14" s="471">
        <f>+C14/B14*100</f>
        <v>169.87654415259883</v>
      </c>
      <c r="E14" s="472">
        <v>759051</v>
      </c>
      <c r="F14" s="473">
        <f>+(C14-E14)/E14*100</f>
        <v>17.23401984846868</v>
      </c>
    </row>
    <row r="15" spans="1:242" customFormat="1">
      <c r="A15" s="458"/>
      <c r="B15" s="458"/>
      <c r="C15" s="458"/>
      <c r="D15" s="458"/>
      <c r="E15" s="460"/>
      <c r="F15" s="461"/>
      <c r="G15" s="458"/>
      <c r="H15" s="458"/>
      <c r="I15" s="458"/>
      <c r="J15" s="458"/>
      <c r="K15" s="458"/>
      <c r="L15" s="458"/>
      <c r="M15" s="458"/>
      <c r="N15" s="458"/>
      <c r="O15" s="458"/>
      <c r="P15" s="458"/>
      <c r="Q15" s="458"/>
      <c r="R15" s="458"/>
      <c r="S15" s="458"/>
      <c r="T15" s="458"/>
      <c r="U15" s="458"/>
      <c r="V15" s="458"/>
      <c r="W15" s="458"/>
      <c r="X15" s="458"/>
      <c r="Y15" s="458"/>
      <c r="Z15" s="458"/>
      <c r="AA15" s="458"/>
      <c r="AB15" s="458"/>
      <c r="AC15" s="458"/>
      <c r="AD15" s="458"/>
      <c r="AE15" s="458"/>
      <c r="AF15" s="458"/>
      <c r="AG15" s="458"/>
      <c r="AH15" s="458"/>
      <c r="AI15" s="458"/>
      <c r="AJ15" s="458"/>
      <c r="AK15" s="458"/>
      <c r="AL15" s="458"/>
      <c r="AM15" s="458"/>
      <c r="AN15" s="458"/>
      <c r="AO15" s="458"/>
      <c r="AP15" s="458"/>
      <c r="AQ15" s="458"/>
      <c r="AR15" s="458"/>
      <c r="AS15" s="458"/>
      <c r="AT15" s="458"/>
      <c r="AU15" s="458"/>
      <c r="AV15" s="458"/>
      <c r="AW15" s="458"/>
      <c r="AX15" s="458"/>
      <c r="AY15" s="458"/>
      <c r="AZ15" s="458"/>
      <c r="BA15" s="458"/>
      <c r="BB15" s="458"/>
      <c r="BC15" s="458"/>
      <c r="BD15" s="458"/>
      <c r="BE15" s="458"/>
      <c r="BF15" s="458"/>
      <c r="BG15" s="458"/>
      <c r="BH15" s="458"/>
      <c r="BI15" s="458"/>
      <c r="BJ15" s="458"/>
      <c r="BK15" s="458"/>
      <c r="BL15" s="458"/>
      <c r="BM15" s="458"/>
      <c r="BN15" s="458"/>
      <c r="BO15" s="458"/>
      <c r="BP15" s="458"/>
      <c r="BQ15" s="458"/>
      <c r="BR15" s="458"/>
      <c r="BS15" s="458"/>
      <c r="BT15" s="458"/>
      <c r="BU15" s="458"/>
      <c r="BV15" s="458"/>
      <c r="BW15" s="458"/>
      <c r="BX15" s="458"/>
      <c r="BY15" s="458"/>
      <c r="BZ15" s="458"/>
      <c r="CA15" s="458"/>
      <c r="CB15" s="458"/>
      <c r="CC15" s="458"/>
      <c r="CD15" s="458"/>
      <c r="CE15" s="458"/>
      <c r="CF15" s="458"/>
      <c r="CG15" s="458"/>
      <c r="CH15" s="458"/>
      <c r="CI15" s="458"/>
      <c r="CJ15" s="458"/>
      <c r="CK15" s="458"/>
      <c r="CL15" s="458"/>
      <c r="CM15" s="458"/>
      <c r="CN15" s="458"/>
      <c r="CO15" s="458"/>
      <c r="CP15" s="458"/>
      <c r="CQ15" s="458"/>
      <c r="CR15" s="458"/>
      <c r="CS15" s="458"/>
      <c r="CT15" s="458"/>
      <c r="CU15" s="458"/>
      <c r="CV15" s="458"/>
      <c r="CW15" s="458"/>
      <c r="CX15" s="458"/>
      <c r="CY15" s="458"/>
      <c r="CZ15" s="458"/>
      <c r="DA15" s="458"/>
      <c r="DB15" s="458"/>
      <c r="DC15" s="458"/>
      <c r="DD15" s="458"/>
      <c r="DE15" s="458"/>
      <c r="DF15" s="458"/>
      <c r="DG15" s="458"/>
      <c r="DH15" s="458"/>
      <c r="DI15" s="458"/>
      <c r="DJ15" s="458"/>
      <c r="DK15" s="458"/>
      <c r="DL15" s="458"/>
      <c r="DM15" s="458"/>
      <c r="DN15" s="458"/>
      <c r="DO15" s="458"/>
      <c r="DP15" s="458"/>
      <c r="DQ15" s="458"/>
      <c r="DR15" s="458"/>
      <c r="DS15" s="458"/>
      <c r="DT15" s="458"/>
      <c r="DU15" s="458"/>
      <c r="DV15" s="458"/>
      <c r="DW15" s="458"/>
      <c r="DX15" s="458"/>
      <c r="DY15" s="458"/>
      <c r="DZ15" s="458"/>
      <c r="EA15" s="458"/>
      <c r="EB15" s="458"/>
      <c r="EC15" s="458"/>
      <c r="ED15" s="458"/>
      <c r="EE15" s="458"/>
      <c r="EF15" s="458"/>
      <c r="EG15" s="458"/>
      <c r="EH15" s="458"/>
      <c r="EI15" s="458"/>
      <c r="EJ15" s="458"/>
      <c r="EK15" s="458"/>
      <c r="EL15" s="458"/>
      <c r="EM15" s="458"/>
      <c r="EN15" s="458"/>
      <c r="EO15" s="458"/>
      <c r="EP15" s="458"/>
      <c r="EQ15" s="458"/>
      <c r="ER15" s="458"/>
      <c r="ES15" s="458"/>
      <c r="ET15" s="458"/>
      <c r="EU15" s="458"/>
      <c r="EV15" s="458"/>
      <c r="EW15" s="458"/>
      <c r="EX15" s="458"/>
      <c r="EY15" s="458"/>
      <c r="EZ15" s="458"/>
      <c r="FA15" s="458"/>
      <c r="FB15" s="458"/>
      <c r="FC15" s="458"/>
      <c r="FD15" s="458"/>
      <c r="FE15" s="458"/>
      <c r="FF15" s="458"/>
      <c r="FG15" s="458"/>
      <c r="FH15" s="458"/>
      <c r="FI15" s="458"/>
      <c r="FJ15" s="458"/>
      <c r="FK15" s="458"/>
      <c r="FL15" s="458"/>
      <c r="FM15" s="458"/>
      <c r="FN15" s="458"/>
      <c r="FO15" s="458"/>
      <c r="FP15" s="458"/>
      <c r="FQ15" s="458"/>
      <c r="FR15" s="458"/>
      <c r="FS15" s="458"/>
      <c r="FT15" s="458"/>
      <c r="FU15" s="458"/>
      <c r="FV15" s="458"/>
      <c r="FW15" s="458"/>
      <c r="FX15" s="458"/>
      <c r="FY15" s="458"/>
      <c r="FZ15" s="458"/>
      <c r="GA15" s="458"/>
      <c r="GB15" s="458"/>
      <c r="GC15" s="458"/>
      <c r="GD15" s="458"/>
      <c r="GE15" s="458"/>
      <c r="GF15" s="458"/>
      <c r="GG15" s="458"/>
      <c r="GH15" s="458"/>
      <c r="GI15" s="458"/>
      <c r="GJ15" s="458"/>
      <c r="GK15" s="458"/>
      <c r="GL15" s="458"/>
      <c r="GM15" s="458"/>
      <c r="GN15" s="458"/>
      <c r="GO15" s="458"/>
      <c r="GP15" s="458"/>
      <c r="GQ15" s="458"/>
      <c r="GR15" s="458"/>
      <c r="GS15" s="458"/>
      <c r="GT15" s="458"/>
      <c r="GU15" s="458"/>
      <c r="GV15" s="458"/>
      <c r="GW15" s="458"/>
      <c r="GX15" s="458"/>
      <c r="GY15" s="458"/>
      <c r="GZ15" s="458"/>
      <c r="HA15" s="458"/>
      <c r="HB15" s="458"/>
      <c r="HC15" s="458"/>
      <c r="HD15" s="458"/>
      <c r="HE15" s="458"/>
      <c r="HF15" s="458"/>
      <c r="HG15" s="458"/>
      <c r="HH15" s="458"/>
      <c r="HI15" s="458"/>
      <c r="HJ15" s="458"/>
      <c r="HK15" s="458"/>
      <c r="HL15" s="458"/>
      <c r="HM15" s="458"/>
      <c r="HN15" s="458"/>
      <c r="HO15" s="458"/>
      <c r="HP15" s="458"/>
      <c r="HQ15" s="458"/>
      <c r="HR15" s="458"/>
      <c r="HS15" s="458"/>
      <c r="HT15" s="458"/>
      <c r="HU15" s="458"/>
      <c r="HV15" s="458"/>
      <c r="HW15" s="458"/>
      <c r="HX15" s="458"/>
      <c r="HY15" s="458"/>
      <c r="HZ15" s="458"/>
      <c r="IA15" s="458"/>
      <c r="IB15" s="458"/>
      <c r="IC15" s="458"/>
      <c r="ID15" s="458"/>
      <c r="IE15" s="458"/>
      <c r="IF15" s="458"/>
      <c r="IG15" s="458"/>
      <c r="IH15" s="458"/>
    </row>
    <row r="16" spans="1:242" customFormat="1">
      <c r="A16" s="458"/>
      <c r="B16" s="458"/>
      <c r="C16" s="507"/>
      <c r="D16" s="458"/>
      <c r="E16" s="460"/>
      <c r="F16" s="461"/>
      <c r="G16" s="458"/>
      <c r="H16" s="458"/>
      <c r="I16" s="458"/>
      <c r="J16" s="458"/>
      <c r="K16" s="458"/>
      <c r="L16" s="458"/>
      <c r="M16" s="458"/>
      <c r="N16" s="458"/>
      <c r="O16" s="458"/>
      <c r="P16" s="458"/>
      <c r="Q16" s="458"/>
      <c r="R16" s="458"/>
      <c r="S16" s="458"/>
      <c r="T16" s="458"/>
      <c r="U16" s="458"/>
      <c r="V16" s="458"/>
      <c r="W16" s="458"/>
      <c r="X16" s="458"/>
      <c r="Y16" s="458"/>
      <c r="Z16" s="458"/>
      <c r="AA16" s="458"/>
      <c r="AB16" s="458"/>
      <c r="AC16" s="458"/>
      <c r="AD16" s="458"/>
      <c r="AE16" s="458"/>
      <c r="AF16" s="458"/>
      <c r="AG16" s="458"/>
      <c r="AH16" s="458"/>
      <c r="AI16" s="458"/>
      <c r="AJ16" s="458"/>
      <c r="AK16" s="458"/>
      <c r="AL16" s="458"/>
      <c r="AM16" s="458"/>
      <c r="AN16" s="458"/>
      <c r="AO16" s="458"/>
      <c r="AP16" s="458"/>
      <c r="AQ16" s="458"/>
      <c r="AR16" s="458"/>
      <c r="AS16" s="458"/>
      <c r="AT16" s="458"/>
      <c r="AU16" s="458"/>
      <c r="AV16" s="458"/>
      <c r="AW16" s="458"/>
      <c r="AX16" s="458"/>
      <c r="AY16" s="458"/>
      <c r="AZ16" s="458"/>
      <c r="BA16" s="458"/>
      <c r="BB16" s="458"/>
      <c r="BC16" s="458"/>
      <c r="BD16" s="458"/>
      <c r="BE16" s="458"/>
      <c r="BF16" s="458"/>
      <c r="BG16" s="458"/>
      <c r="BH16" s="458"/>
      <c r="BI16" s="458"/>
      <c r="BJ16" s="458"/>
      <c r="BK16" s="458"/>
      <c r="BL16" s="458"/>
      <c r="BM16" s="458"/>
      <c r="BN16" s="458"/>
      <c r="BO16" s="458"/>
      <c r="BP16" s="458"/>
      <c r="BQ16" s="458"/>
      <c r="BR16" s="458"/>
      <c r="BS16" s="458"/>
      <c r="BT16" s="458"/>
      <c r="BU16" s="458"/>
      <c r="BV16" s="458"/>
      <c r="BW16" s="458"/>
      <c r="BX16" s="458"/>
      <c r="BY16" s="458"/>
      <c r="BZ16" s="458"/>
      <c r="CA16" s="458"/>
      <c r="CB16" s="458"/>
      <c r="CC16" s="458"/>
      <c r="CD16" s="458"/>
      <c r="CE16" s="458"/>
      <c r="CF16" s="458"/>
      <c r="CG16" s="458"/>
      <c r="CH16" s="458"/>
      <c r="CI16" s="458"/>
      <c r="CJ16" s="458"/>
      <c r="CK16" s="458"/>
      <c r="CL16" s="458"/>
      <c r="CM16" s="458"/>
      <c r="CN16" s="458"/>
      <c r="CO16" s="458"/>
      <c r="CP16" s="458"/>
      <c r="CQ16" s="458"/>
      <c r="CR16" s="458"/>
      <c r="CS16" s="458"/>
      <c r="CT16" s="458"/>
      <c r="CU16" s="458"/>
      <c r="CV16" s="458"/>
      <c r="CW16" s="458"/>
      <c r="CX16" s="458"/>
      <c r="CY16" s="458"/>
      <c r="CZ16" s="458"/>
      <c r="DA16" s="458"/>
      <c r="DB16" s="458"/>
      <c r="DC16" s="458"/>
      <c r="DD16" s="458"/>
      <c r="DE16" s="458"/>
      <c r="DF16" s="458"/>
      <c r="DG16" s="458"/>
      <c r="DH16" s="458"/>
      <c r="DI16" s="458"/>
      <c r="DJ16" s="458"/>
      <c r="DK16" s="458"/>
      <c r="DL16" s="458"/>
      <c r="DM16" s="458"/>
      <c r="DN16" s="458"/>
      <c r="DO16" s="458"/>
      <c r="DP16" s="458"/>
      <c r="DQ16" s="458"/>
      <c r="DR16" s="458"/>
      <c r="DS16" s="458"/>
      <c r="DT16" s="458"/>
      <c r="DU16" s="458"/>
      <c r="DV16" s="458"/>
      <c r="DW16" s="458"/>
      <c r="DX16" s="458"/>
      <c r="DY16" s="458"/>
      <c r="DZ16" s="458"/>
      <c r="EA16" s="458"/>
      <c r="EB16" s="458"/>
      <c r="EC16" s="458"/>
      <c r="ED16" s="458"/>
      <c r="EE16" s="458"/>
      <c r="EF16" s="458"/>
      <c r="EG16" s="458"/>
      <c r="EH16" s="458"/>
      <c r="EI16" s="458"/>
      <c r="EJ16" s="458"/>
      <c r="EK16" s="458"/>
      <c r="EL16" s="458"/>
      <c r="EM16" s="458"/>
      <c r="EN16" s="458"/>
      <c r="EO16" s="458"/>
      <c r="EP16" s="458"/>
      <c r="EQ16" s="458"/>
      <c r="ER16" s="458"/>
      <c r="ES16" s="458"/>
      <c r="ET16" s="458"/>
      <c r="EU16" s="458"/>
      <c r="EV16" s="458"/>
      <c r="EW16" s="458"/>
      <c r="EX16" s="458"/>
      <c r="EY16" s="458"/>
      <c r="EZ16" s="458"/>
      <c r="FA16" s="458"/>
      <c r="FB16" s="458"/>
      <c r="FC16" s="458"/>
      <c r="FD16" s="458"/>
      <c r="FE16" s="458"/>
      <c r="FF16" s="458"/>
      <c r="FG16" s="458"/>
      <c r="FH16" s="458"/>
      <c r="FI16" s="458"/>
      <c r="FJ16" s="458"/>
      <c r="FK16" s="458"/>
      <c r="FL16" s="458"/>
      <c r="FM16" s="458"/>
      <c r="FN16" s="458"/>
      <c r="FO16" s="458"/>
      <c r="FP16" s="458"/>
      <c r="FQ16" s="458"/>
      <c r="FR16" s="458"/>
      <c r="FS16" s="458"/>
      <c r="FT16" s="458"/>
      <c r="FU16" s="458"/>
      <c r="FV16" s="458"/>
      <c r="FW16" s="458"/>
      <c r="FX16" s="458"/>
      <c r="FY16" s="458"/>
      <c r="FZ16" s="458"/>
      <c r="GA16" s="458"/>
      <c r="GB16" s="458"/>
      <c r="GC16" s="458"/>
      <c r="GD16" s="458"/>
      <c r="GE16" s="458"/>
      <c r="GF16" s="458"/>
      <c r="GG16" s="458"/>
      <c r="GH16" s="458"/>
      <c r="GI16" s="458"/>
      <c r="GJ16" s="458"/>
      <c r="GK16" s="458"/>
      <c r="GL16" s="458"/>
      <c r="GM16" s="458"/>
      <c r="GN16" s="458"/>
      <c r="GO16" s="458"/>
      <c r="GP16" s="458"/>
      <c r="GQ16" s="458"/>
      <c r="GR16" s="458"/>
      <c r="GS16" s="458"/>
      <c r="GT16" s="458"/>
      <c r="GU16" s="458"/>
      <c r="GV16" s="458"/>
      <c r="GW16" s="458"/>
      <c r="GX16" s="458"/>
      <c r="GY16" s="458"/>
      <c r="GZ16" s="458"/>
      <c r="HA16" s="458"/>
      <c r="HB16" s="458"/>
      <c r="HC16" s="458"/>
      <c r="HD16" s="458"/>
      <c r="HE16" s="458"/>
      <c r="HF16" s="458"/>
      <c r="HG16" s="458"/>
      <c r="HH16" s="458"/>
      <c r="HI16" s="458"/>
      <c r="HJ16" s="458"/>
      <c r="HK16" s="458"/>
      <c r="HL16" s="458"/>
      <c r="HM16" s="458"/>
      <c r="HN16" s="458"/>
      <c r="HO16" s="458"/>
      <c r="HP16" s="458"/>
      <c r="HQ16" s="458"/>
      <c r="HR16" s="458"/>
      <c r="HS16" s="458"/>
      <c r="HT16" s="458"/>
      <c r="HU16" s="458"/>
      <c r="HV16" s="458"/>
      <c r="HW16" s="458"/>
      <c r="HX16" s="458"/>
      <c r="HY16" s="458"/>
      <c r="HZ16" s="458"/>
      <c r="IA16" s="458"/>
      <c r="IB16" s="458"/>
      <c r="IC16" s="458"/>
      <c r="ID16" s="458"/>
      <c r="IE16" s="458"/>
      <c r="IF16" s="458"/>
      <c r="IG16" s="458"/>
      <c r="IH16" s="458"/>
    </row>
  </sheetData>
  <mergeCells count="2">
    <mergeCell ref="A1:F1"/>
    <mergeCell ref="D2:F2"/>
  </mergeCells>
  <phoneticPr fontId="114" type="noConversion"/>
  <printOptions horizontalCentered="1"/>
  <pageMargins left="0.468055555555556" right="0.468055555555556" top="0.59027777777777801" bottom="0.59027777777777801" header="0.2" footer="0.38888888888888901"/>
  <pageSetup paperSize="9" firstPageNumber="6" orientation="portrait" useFirstPageNumber="1"/>
  <headerFooter alignWithMargins="0">
    <oddFooter>&amp;C第 &amp;P 页</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IV15"/>
  <sheetViews>
    <sheetView workbookViewId="0">
      <pane xSplit="1" ySplit="2" topLeftCell="B3" activePane="bottomRight" state="frozen"/>
      <selection pane="topRight"/>
      <selection pane="bottomLeft"/>
      <selection pane="bottomRight" activeCell="B13" sqref="B13"/>
    </sheetView>
  </sheetViews>
  <sheetFormatPr defaultColWidth="9" defaultRowHeight="15.75"/>
  <cols>
    <col min="1" max="1" width="33.75" style="476" customWidth="1"/>
    <col min="2" max="2" width="10.625" style="477" customWidth="1"/>
    <col min="3" max="3" width="9.25" style="478" customWidth="1"/>
    <col min="4" max="4" width="11" style="476" customWidth="1"/>
    <col min="5" max="5" width="10.375" style="477" customWidth="1"/>
    <col min="6" max="6" width="10.75" style="476" customWidth="1"/>
    <col min="7" max="7" width="9" style="476"/>
    <col min="8" max="9" width="9" style="476" hidden="1" customWidth="1"/>
    <col min="10" max="10" width="11.625" style="476" hidden="1" customWidth="1"/>
    <col min="11" max="11" width="9" style="476" hidden="1" customWidth="1"/>
    <col min="12" max="16384" width="9" style="476"/>
  </cols>
  <sheetData>
    <row r="1" spans="1:256" s="475" customFormat="1" ht="47.25" customHeight="1">
      <c r="A1" s="704" t="s">
        <v>163</v>
      </c>
      <c r="B1" s="705"/>
      <c r="C1" s="706"/>
      <c r="D1" s="704"/>
      <c r="E1" s="705"/>
      <c r="F1" s="704"/>
    </row>
    <row r="2" spans="1:256" customFormat="1" ht="21.75" customHeight="1">
      <c r="A2" s="479"/>
      <c r="B2" s="480"/>
      <c r="C2" s="481"/>
      <c r="D2" s="707" t="s">
        <v>80</v>
      </c>
      <c r="E2" s="708"/>
      <c r="F2" s="707"/>
      <c r="G2" s="476"/>
      <c r="H2" s="476"/>
      <c r="I2" s="476"/>
      <c r="J2" s="476"/>
      <c r="K2" s="476"/>
      <c r="L2" s="476"/>
      <c r="M2" s="476"/>
      <c r="N2" s="476"/>
      <c r="O2" s="476"/>
      <c r="P2" s="476"/>
      <c r="Q2" s="476"/>
      <c r="R2" s="476"/>
      <c r="S2" s="476"/>
      <c r="T2" s="476"/>
      <c r="U2" s="476"/>
      <c r="V2" s="476"/>
      <c r="W2" s="476"/>
      <c r="X2" s="476"/>
      <c r="Y2" s="476"/>
      <c r="Z2" s="476"/>
      <c r="AA2" s="476"/>
      <c r="AB2" s="476"/>
      <c r="AC2" s="476"/>
      <c r="AD2" s="476"/>
      <c r="AE2" s="476"/>
      <c r="AF2" s="476"/>
      <c r="AG2" s="476"/>
      <c r="AH2" s="476"/>
      <c r="AI2" s="476"/>
      <c r="AJ2" s="476"/>
      <c r="AK2" s="476"/>
      <c r="AL2" s="476"/>
      <c r="AM2" s="476"/>
      <c r="AN2" s="476"/>
      <c r="AO2" s="476"/>
      <c r="AP2" s="476"/>
      <c r="AQ2" s="476"/>
      <c r="AR2" s="476"/>
      <c r="AS2" s="476"/>
      <c r="AT2" s="476"/>
      <c r="AU2" s="476"/>
      <c r="AV2" s="476"/>
      <c r="AW2" s="476"/>
      <c r="AX2" s="476"/>
      <c r="AY2" s="476"/>
      <c r="AZ2" s="476"/>
      <c r="BA2" s="476"/>
      <c r="BB2" s="476"/>
      <c r="BC2" s="476"/>
      <c r="BD2" s="476"/>
      <c r="BE2" s="476"/>
      <c r="BF2" s="476"/>
      <c r="BG2" s="476"/>
      <c r="BH2" s="476"/>
      <c r="BI2" s="476"/>
      <c r="BJ2" s="476"/>
      <c r="BK2" s="476"/>
      <c r="BL2" s="476"/>
      <c r="BM2" s="476"/>
      <c r="BN2" s="476"/>
      <c r="BO2" s="476"/>
      <c r="BP2" s="476"/>
      <c r="BQ2" s="476"/>
      <c r="BR2" s="476"/>
      <c r="BS2" s="476"/>
      <c r="BT2" s="476"/>
      <c r="BU2" s="476"/>
      <c r="BV2" s="476"/>
      <c r="BW2" s="476"/>
      <c r="BX2" s="476"/>
      <c r="BY2" s="476"/>
      <c r="BZ2" s="476"/>
      <c r="CA2" s="476"/>
      <c r="CB2" s="476"/>
      <c r="CC2" s="476"/>
      <c r="CD2" s="476"/>
      <c r="CE2" s="476"/>
      <c r="CF2" s="476"/>
      <c r="CG2" s="476"/>
      <c r="CH2" s="476"/>
      <c r="CI2" s="476"/>
      <c r="CJ2" s="476"/>
      <c r="CK2" s="476"/>
      <c r="CL2" s="476"/>
      <c r="CM2" s="476"/>
      <c r="CN2" s="476"/>
      <c r="CO2" s="476"/>
      <c r="CP2" s="476"/>
      <c r="CQ2" s="476"/>
      <c r="CR2" s="476"/>
      <c r="CS2" s="476"/>
      <c r="CT2" s="476"/>
      <c r="CU2" s="476"/>
      <c r="CV2" s="476"/>
      <c r="CW2" s="476"/>
      <c r="CX2" s="476"/>
      <c r="CY2" s="476"/>
      <c r="CZ2" s="476"/>
      <c r="DA2" s="476"/>
      <c r="DB2" s="476"/>
      <c r="DC2" s="476"/>
      <c r="DD2" s="476"/>
      <c r="DE2" s="476"/>
      <c r="DF2" s="476"/>
      <c r="DG2" s="476"/>
      <c r="DH2" s="476"/>
      <c r="DI2" s="476"/>
      <c r="DJ2" s="476"/>
      <c r="DK2" s="476"/>
      <c r="DL2" s="476"/>
      <c r="DM2" s="476"/>
      <c r="DN2" s="476"/>
      <c r="DO2" s="476"/>
      <c r="DP2" s="476"/>
      <c r="DQ2" s="476"/>
      <c r="DR2" s="476"/>
      <c r="DS2" s="476"/>
      <c r="DT2" s="476"/>
      <c r="DU2" s="476"/>
      <c r="DV2" s="476"/>
      <c r="DW2" s="476"/>
      <c r="DX2" s="476"/>
      <c r="DY2" s="476"/>
      <c r="DZ2" s="476"/>
      <c r="EA2" s="476"/>
      <c r="EB2" s="476"/>
      <c r="EC2" s="476"/>
      <c r="ED2" s="476"/>
      <c r="EE2" s="476"/>
      <c r="EF2" s="476"/>
      <c r="EG2" s="476"/>
      <c r="EH2" s="476"/>
      <c r="EI2" s="476"/>
      <c r="EJ2" s="476"/>
      <c r="EK2" s="476"/>
      <c r="EL2" s="476"/>
      <c r="EM2" s="476"/>
      <c r="EN2" s="476"/>
      <c r="EO2" s="476"/>
      <c r="EP2" s="476"/>
      <c r="EQ2" s="476"/>
      <c r="ER2" s="476"/>
      <c r="ES2" s="476"/>
      <c r="ET2" s="476"/>
      <c r="EU2" s="476"/>
      <c r="EV2" s="476"/>
      <c r="EW2" s="476"/>
      <c r="EX2" s="476"/>
      <c r="EY2" s="476"/>
      <c r="EZ2" s="476"/>
      <c r="FA2" s="476"/>
      <c r="FB2" s="476"/>
      <c r="FC2" s="476"/>
      <c r="FD2" s="476"/>
      <c r="FE2" s="476"/>
      <c r="FF2" s="476"/>
      <c r="FG2" s="476"/>
      <c r="FH2" s="476"/>
      <c r="FI2" s="476"/>
      <c r="FJ2" s="476"/>
      <c r="FK2" s="476"/>
      <c r="FL2" s="476"/>
      <c r="FM2" s="476"/>
      <c r="FN2" s="476"/>
      <c r="FO2" s="476"/>
      <c r="FP2" s="476"/>
      <c r="FQ2" s="476"/>
      <c r="FR2" s="476"/>
      <c r="FS2" s="476"/>
      <c r="FT2" s="476"/>
      <c r="FU2" s="476"/>
      <c r="FV2" s="476"/>
      <c r="FW2" s="476"/>
      <c r="FX2" s="476"/>
      <c r="FY2" s="476"/>
      <c r="FZ2" s="476"/>
      <c r="GA2" s="476"/>
      <c r="GB2" s="476"/>
      <c r="GC2" s="476"/>
      <c r="GD2" s="476"/>
      <c r="GE2" s="476"/>
      <c r="GF2" s="476"/>
      <c r="GG2" s="476"/>
      <c r="GH2" s="476"/>
      <c r="GI2" s="476"/>
      <c r="GJ2" s="476"/>
      <c r="GK2" s="476"/>
      <c r="GL2" s="476"/>
      <c r="GM2" s="476"/>
      <c r="GN2" s="476"/>
      <c r="GO2" s="476"/>
      <c r="GP2" s="476"/>
      <c r="GQ2" s="476"/>
      <c r="GR2" s="476"/>
      <c r="GS2" s="476"/>
      <c r="GT2" s="476"/>
      <c r="GU2" s="476"/>
      <c r="GV2" s="476"/>
      <c r="GW2" s="476"/>
      <c r="GX2" s="476"/>
      <c r="GY2" s="476"/>
      <c r="GZ2" s="476"/>
      <c r="HA2" s="476"/>
      <c r="HB2" s="476"/>
      <c r="HC2" s="476"/>
      <c r="HD2" s="476"/>
      <c r="HE2" s="476"/>
      <c r="HF2" s="476"/>
      <c r="HG2" s="476"/>
      <c r="HH2" s="476"/>
      <c r="HI2" s="476"/>
      <c r="HJ2" s="476"/>
      <c r="HK2" s="476"/>
      <c r="HL2" s="476"/>
      <c r="HM2" s="476"/>
      <c r="HN2" s="476"/>
      <c r="HO2" s="476"/>
      <c r="HP2" s="476"/>
      <c r="HQ2" s="476"/>
      <c r="HR2" s="476"/>
      <c r="HS2" s="476"/>
      <c r="HT2" s="476"/>
      <c r="HU2" s="476"/>
      <c r="HV2" s="476"/>
      <c r="HW2" s="476"/>
      <c r="HX2" s="476"/>
      <c r="HY2" s="476"/>
      <c r="HZ2" s="476"/>
      <c r="IA2" s="476"/>
      <c r="IB2" s="476"/>
      <c r="IC2" s="476"/>
      <c r="ID2" s="476"/>
      <c r="IE2" s="476"/>
      <c r="IF2" s="476"/>
      <c r="IG2" s="476"/>
      <c r="IH2" s="476"/>
      <c r="II2" s="476"/>
      <c r="IJ2" s="476"/>
      <c r="IK2" s="476"/>
      <c r="IL2" s="476"/>
      <c r="IM2" s="476"/>
      <c r="IN2" s="476"/>
      <c r="IO2" s="476"/>
      <c r="IP2" s="476"/>
      <c r="IQ2" s="476"/>
      <c r="IR2" s="476"/>
      <c r="IS2" s="476"/>
      <c r="IT2" s="476"/>
      <c r="IU2" s="476"/>
      <c r="IV2" s="476"/>
    </row>
    <row r="3" spans="1:256" ht="51.95" customHeight="1">
      <c r="A3" s="482" t="s">
        <v>126</v>
      </c>
      <c r="B3" s="483" t="s">
        <v>164</v>
      </c>
      <c r="C3" s="484" t="s">
        <v>128</v>
      </c>
      <c r="D3" s="485" t="s">
        <v>129</v>
      </c>
      <c r="E3" s="486" t="s">
        <v>83</v>
      </c>
      <c r="F3" s="487" t="s">
        <v>130</v>
      </c>
      <c r="H3" s="488" t="s">
        <v>115</v>
      </c>
      <c r="I3" s="488" t="s">
        <v>165</v>
      </c>
      <c r="J3" s="488" t="s">
        <v>117</v>
      </c>
    </row>
    <row r="4" spans="1:256" ht="39" customHeight="1">
      <c r="A4" s="233" t="s">
        <v>131</v>
      </c>
      <c r="B4" s="489"/>
      <c r="C4" s="490"/>
      <c r="D4" s="491"/>
      <c r="E4" s="489"/>
      <c r="F4" s="492"/>
      <c r="H4" s="493">
        <f t="shared" ref="H4" si="0">+I4+J4</f>
        <v>0</v>
      </c>
      <c r="I4" s="500">
        <v>0</v>
      </c>
      <c r="J4" s="501"/>
      <c r="K4" s="261"/>
    </row>
    <row r="5" spans="1:256" ht="39" customHeight="1">
      <c r="A5" s="233" t="s">
        <v>132</v>
      </c>
      <c r="B5" s="489"/>
      <c r="C5" s="490"/>
      <c r="D5" s="491"/>
      <c r="E5" s="489"/>
      <c r="F5" s="492"/>
      <c r="H5" s="493">
        <f t="shared" ref="H5" si="1">+I5+J5</f>
        <v>119</v>
      </c>
      <c r="I5" s="500">
        <v>119</v>
      </c>
      <c r="J5" s="501"/>
      <c r="K5" s="261"/>
    </row>
    <row r="6" spans="1:256" ht="39" customHeight="1">
      <c r="A6" s="233" t="s">
        <v>133</v>
      </c>
      <c r="B6" s="489"/>
      <c r="C6" s="490"/>
      <c r="D6" s="491"/>
      <c r="E6" s="489"/>
      <c r="F6" s="492"/>
      <c r="H6" s="493">
        <f t="shared" ref="H6:H13" si="2">+I6+J6</f>
        <v>467</v>
      </c>
      <c r="I6" s="500">
        <v>467</v>
      </c>
      <c r="J6" s="501"/>
      <c r="K6" s="261"/>
    </row>
    <row r="7" spans="1:256" ht="39" customHeight="1">
      <c r="A7" s="233" t="s">
        <v>134</v>
      </c>
      <c r="C7" s="490"/>
      <c r="D7" s="491"/>
      <c r="E7" s="489">
        <f>'[8]15.本级基金收入执行'!$C$9</f>
        <v>21</v>
      </c>
      <c r="F7" s="492">
        <f t="shared" ref="F7:F11" si="3">+(C7-E7)/E7*100</f>
        <v>-100</v>
      </c>
      <c r="H7" s="493">
        <f t="shared" si="2"/>
        <v>865</v>
      </c>
      <c r="I7" s="500">
        <v>0</v>
      </c>
      <c r="J7" s="501">
        <v>865</v>
      </c>
      <c r="K7" s="261"/>
    </row>
    <row r="8" spans="1:256" ht="39" customHeight="1">
      <c r="A8" s="233" t="s">
        <v>135</v>
      </c>
      <c r="B8" s="489"/>
      <c r="C8" s="490"/>
      <c r="D8" s="491"/>
      <c r="E8" s="489">
        <f>'[8]15.本级基金收入执行'!$C$10</f>
        <v>1</v>
      </c>
      <c r="F8" s="492">
        <f t="shared" si="3"/>
        <v>-100</v>
      </c>
      <c r="H8" s="493">
        <f t="shared" si="2"/>
        <v>180</v>
      </c>
      <c r="I8" s="500"/>
      <c r="J8" s="501">
        <v>180</v>
      </c>
      <c r="K8" s="261"/>
    </row>
    <row r="9" spans="1:256" ht="39" customHeight="1">
      <c r="A9" s="233" t="s">
        <v>136</v>
      </c>
      <c r="B9" s="489">
        <v>134300</v>
      </c>
      <c r="C9" s="490">
        <v>79272</v>
      </c>
      <c r="D9" s="491">
        <f t="shared" ref="D9:D11" si="4">C9/B9*100</f>
        <v>59.026061057334324</v>
      </c>
      <c r="E9" s="489">
        <f>'[8]15.本级基金收入执行'!$C$11</f>
        <v>180504</v>
      </c>
      <c r="F9" s="492">
        <f t="shared" si="3"/>
        <v>-56.082967690466688</v>
      </c>
      <c r="H9" s="493">
        <f t="shared" si="2"/>
        <v>168070</v>
      </c>
      <c r="I9" s="500">
        <v>118070</v>
      </c>
      <c r="J9" s="501">
        <v>50000</v>
      </c>
      <c r="K9" s="261">
        <v>168694</v>
      </c>
    </row>
    <row r="10" spans="1:256" ht="39" customHeight="1">
      <c r="A10" s="233" t="s">
        <v>139</v>
      </c>
      <c r="B10" s="489">
        <v>7150</v>
      </c>
      <c r="C10" s="490">
        <v>4859</v>
      </c>
      <c r="D10" s="491">
        <f t="shared" si="4"/>
        <v>67.95804195804196</v>
      </c>
      <c r="E10" s="489">
        <f>'[8]15.本级基金收入执行'!$C$16</f>
        <v>11538</v>
      </c>
      <c r="F10" s="492">
        <f t="shared" si="3"/>
        <v>-57.886982145952501</v>
      </c>
      <c r="H10" s="493">
        <f t="shared" si="2"/>
        <v>3737</v>
      </c>
      <c r="I10" s="500">
        <v>3737</v>
      </c>
      <c r="J10" s="501"/>
      <c r="K10" s="261">
        <f>+K9-I9</f>
        <v>50624</v>
      </c>
    </row>
    <row r="11" spans="1:256" ht="39" customHeight="1">
      <c r="A11" s="239" t="s">
        <v>143</v>
      </c>
      <c r="B11" s="489">
        <v>3200</v>
      </c>
      <c r="C11" s="490">
        <v>3350</v>
      </c>
      <c r="D11" s="491">
        <f t="shared" si="4"/>
        <v>104.6875</v>
      </c>
      <c r="E11" s="489">
        <f>'[8]15.本级基金收入执行'!$C$18</f>
        <v>4456</v>
      </c>
      <c r="F11" s="492">
        <f t="shared" si="3"/>
        <v>-24.820466786355475</v>
      </c>
      <c r="H11" s="493">
        <f t="shared" si="2"/>
        <v>1964</v>
      </c>
      <c r="I11" s="500">
        <v>1964</v>
      </c>
      <c r="J11" s="501"/>
      <c r="K11" s="261"/>
    </row>
    <row r="12" spans="1:256" ht="39" customHeight="1">
      <c r="A12" s="494" t="s">
        <v>144</v>
      </c>
      <c r="B12" s="495"/>
      <c r="C12" s="496">
        <v>31824</v>
      </c>
      <c r="D12" s="491"/>
      <c r="E12" s="495"/>
      <c r="F12" s="492"/>
      <c r="H12" s="493">
        <f t="shared" si="2"/>
        <v>645</v>
      </c>
      <c r="I12" s="502">
        <v>645</v>
      </c>
      <c r="J12" s="503"/>
      <c r="K12" s="261"/>
    </row>
    <row r="13" spans="1:256" ht="39" customHeight="1">
      <c r="A13" s="260" t="s">
        <v>145</v>
      </c>
      <c r="B13" s="497">
        <f>SUM(B4:B12)</f>
        <v>144650</v>
      </c>
      <c r="C13" s="498">
        <f>SUM(C9:C12)</f>
        <v>119305</v>
      </c>
      <c r="D13" s="491">
        <f>C13/B13*100</f>
        <v>82.47839612858624</v>
      </c>
      <c r="E13" s="497">
        <f t="shared" ref="E13" si="5">SUM(E4:E12)</f>
        <v>196520</v>
      </c>
      <c r="F13" s="492">
        <f>+(C13-E13)/E13*100</f>
        <v>-39.291166293507025</v>
      </c>
      <c r="H13" s="499">
        <f t="shared" si="2"/>
        <v>176047</v>
      </c>
      <c r="I13" s="504">
        <f>SUM(I4:I12)</f>
        <v>125002</v>
      </c>
      <c r="J13" s="504">
        <f>SUM(J4:J12)</f>
        <v>51045</v>
      </c>
      <c r="K13" s="261"/>
    </row>
    <row r="14" spans="1:256" customFormat="1" ht="54" customHeight="1">
      <c r="A14" s="697" t="s">
        <v>146</v>
      </c>
      <c r="B14" s="698"/>
      <c r="C14" s="700"/>
      <c r="D14" s="709"/>
      <c r="E14" s="698"/>
      <c r="F14" s="709"/>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1"/>
      <c r="BZ14" s="261"/>
      <c r="CA14" s="261"/>
      <c r="CB14" s="261"/>
      <c r="CC14" s="261"/>
      <c r="CD14" s="261"/>
      <c r="CE14" s="261"/>
      <c r="CF14" s="261"/>
      <c r="CG14" s="261"/>
      <c r="CH14" s="261"/>
      <c r="CI14" s="261"/>
      <c r="CJ14" s="261"/>
      <c r="CK14" s="261"/>
      <c r="CL14" s="261"/>
      <c r="CM14" s="261"/>
      <c r="CN14" s="261"/>
      <c r="CO14" s="261"/>
      <c r="CP14" s="261"/>
      <c r="CQ14" s="261"/>
      <c r="CR14" s="261"/>
      <c r="CS14" s="261"/>
      <c r="CT14" s="261"/>
      <c r="CU14" s="261"/>
      <c r="CV14" s="261"/>
      <c r="CW14" s="261"/>
      <c r="CX14" s="261"/>
      <c r="CY14" s="261"/>
      <c r="CZ14" s="261"/>
      <c r="DA14" s="261"/>
      <c r="DB14" s="261"/>
      <c r="DC14" s="261"/>
      <c r="DD14" s="261"/>
      <c r="DE14" s="261"/>
      <c r="DF14" s="261"/>
      <c r="DG14" s="261"/>
      <c r="DH14" s="261"/>
      <c r="DI14" s="261"/>
      <c r="DJ14" s="261"/>
      <c r="DK14" s="261"/>
      <c r="DL14" s="261"/>
      <c r="DM14" s="261"/>
      <c r="DN14" s="261"/>
      <c r="DO14" s="261"/>
      <c r="DP14" s="261"/>
      <c r="DQ14" s="261"/>
      <c r="DR14" s="261"/>
      <c r="DS14" s="261"/>
      <c r="DT14" s="261"/>
      <c r="DU14" s="261"/>
      <c r="DV14" s="261"/>
      <c r="DW14" s="261"/>
      <c r="DX14" s="261"/>
      <c r="DY14" s="261"/>
      <c r="DZ14" s="261"/>
      <c r="EA14" s="261"/>
      <c r="EB14" s="261"/>
      <c r="EC14" s="261"/>
      <c r="ED14" s="261"/>
      <c r="EE14" s="261"/>
      <c r="EF14" s="261"/>
      <c r="EG14" s="261"/>
      <c r="EH14" s="261"/>
      <c r="EI14" s="261"/>
      <c r="EJ14" s="261"/>
      <c r="EK14" s="261"/>
      <c r="EL14" s="261"/>
      <c r="EM14" s="261"/>
      <c r="EN14" s="261"/>
      <c r="EO14" s="261"/>
      <c r="EP14" s="261"/>
      <c r="EQ14" s="261"/>
      <c r="ER14" s="261"/>
      <c r="ES14" s="261"/>
      <c r="ET14" s="261"/>
      <c r="EU14" s="261"/>
      <c r="EV14" s="261"/>
      <c r="EW14" s="261"/>
      <c r="EX14" s="261"/>
      <c r="EY14" s="261"/>
      <c r="EZ14" s="261"/>
      <c r="FA14" s="261"/>
      <c r="FB14" s="261"/>
      <c r="FC14" s="261"/>
      <c r="FD14" s="261"/>
      <c r="FE14" s="261"/>
      <c r="FF14" s="261"/>
      <c r="FG14" s="261"/>
      <c r="FH14" s="261"/>
      <c r="FI14" s="261"/>
      <c r="FJ14" s="261"/>
      <c r="FK14" s="261"/>
      <c r="FL14" s="261"/>
      <c r="FM14" s="261"/>
      <c r="FN14" s="261"/>
      <c r="FO14" s="261"/>
      <c r="FP14" s="261"/>
      <c r="FQ14" s="261"/>
      <c r="FR14" s="261"/>
      <c r="FS14" s="261"/>
      <c r="FT14" s="261"/>
      <c r="FU14" s="261"/>
      <c r="FV14" s="261"/>
      <c r="FW14" s="261"/>
      <c r="FX14" s="261"/>
      <c r="FY14" s="261"/>
      <c r="FZ14" s="261"/>
      <c r="GA14" s="261"/>
      <c r="GB14" s="261"/>
      <c r="GC14" s="261"/>
      <c r="GD14" s="261"/>
      <c r="GE14" s="261"/>
      <c r="GF14" s="261"/>
      <c r="GG14" s="261"/>
      <c r="GH14" s="261"/>
      <c r="GI14" s="261"/>
      <c r="GJ14" s="261"/>
      <c r="GK14" s="261"/>
      <c r="GL14" s="261"/>
      <c r="GM14" s="261"/>
      <c r="GN14" s="261"/>
      <c r="GO14" s="261"/>
      <c r="GP14" s="261"/>
      <c r="GQ14" s="261"/>
      <c r="GR14" s="261"/>
      <c r="GS14" s="261"/>
      <c r="GT14" s="261"/>
      <c r="GU14" s="261"/>
      <c r="GV14" s="261"/>
      <c r="GW14" s="261"/>
      <c r="GX14" s="261"/>
      <c r="GY14" s="261"/>
      <c r="GZ14" s="261"/>
      <c r="HA14" s="261"/>
      <c r="HB14" s="261"/>
      <c r="HC14" s="261"/>
      <c r="HD14" s="261"/>
      <c r="HE14" s="261"/>
      <c r="HF14" s="261"/>
      <c r="HG14" s="261"/>
      <c r="HH14" s="261"/>
      <c r="HI14" s="261"/>
      <c r="HJ14" s="261"/>
      <c r="HK14" s="261"/>
      <c r="HL14" s="261"/>
      <c r="HM14" s="261"/>
      <c r="HN14" s="261"/>
      <c r="HO14" s="261"/>
      <c r="HP14" s="261"/>
      <c r="HQ14" s="261"/>
      <c r="HR14" s="261"/>
      <c r="HS14" s="261"/>
      <c r="HT14" s="261"/>
      <c r="HU14" s="261"/>
      <c r="HV14" s="261"/>
      <c r="HW14" s="261"/>
      <c r="HX14" s="261"/>
      <c r="HY14" s="261"/>
      <c r="HZ14" s="261"/>
      <c r="IA14" s="261"/>
      <c r="IB14" s="261"/>
      <c r="IC14" s="261"/>
      <c r="ID14" s="261"/>
      <c r="IE14" s="261"/>
      <c r="IF14" s="261"/>
      <c r="IG14" s="261"/>
      <c r="IH14" s="261"/>
      <c r="II14" s="261"/>
      <c r="IJ14" s="261"/>
      <c r="IK14" s="261"/>
      <c r="IL14" s="261"/>
      <c r="IM14" s="261"/>
      <c r="IN14" s="261"/>
      <c r="IO14" s="261"/>
      <c r="IP14" s="261"/>
      <c r="IQ14" s="261"/>
      <c r="IR14" s="261"/>
    </row>
    <row r="15" spans="1:256" ht="24.95" customHeight="1">
      <c r="A15" s="697" t="s">
        <v>147</v>
      </c>
      <c r="B15" s="698"/>
      <c r="C15" s="700"/>
      <c r="D15" s="709"/>
      <c r="E15" s="698"/>
      <c r="F15" s="709"/>
    </row>
  </sheetData>
  <mergeCells count="4">
    <mergeCell ref="A1:F1"/>
    <mergeCell ref="D2:F2"/>
    <mergeCell ref="A14:F14"/>
    <mergeCell ref="A15:F15"/>
  </mergeCells>
  <phoneticPr fontId="114" type="noConversion"/>
  <printOptions horizontalCentered="1"/>
  <pageMargins left="0.79027777777777797" right="0.79027777777777797" top="0.86527777777777803" bottom="0.70763888888888904" header="0.2" footer="0.47152777777777799"/>
  <pageSetup paperSize="9" firstPageNumber="7" orientation="portrait" useFirstPageNumber="1"/>
  <headerFooter alignWithMargins="0">
    <oddFooter>&amp;C第 &amp;P 页</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24</vt:i4>
      </vt:variant>
    </vt:vector>
  </HeadingPairs>
  <TitlesOfParts>
    <vt:vector size="67" baseType="lpstr">
      <vt:lpstr>封面</vt:lpstr>
      <vt:lpstr>目录 </vt:lpstr>
      <vt:lpstr>汇总收执</vt:lpstr>
      <vt:lpstr>汇总支执</vt:lpstr>
      <vt:lpstr>本级收执</vt:lpstr>
      <vt:lpstr>本级支执</vt:lpstr>
      <vt:lpstr>汇总基收执</vt:lpstr>
      <vt:lpstr>汇总基支执</vt:lpstr>
      <vt:lpstr>本级基金收执</vt:lpstr>
      <vt:lpstr>本级基金支执</vt:lpstr>
      <vt:lpstr>国有资本执行总表</vt:lpstr>
      <vt:lpstr>社保执行总表</vt:lpstr>
      <vt:lpstr>汇总收预</vt:lpstr>
      <vt:lpstr>汇总支预</vt:lpstr>
      <vt:lpstr>汇总平衡</vt:lpstr>
      <vt:lpstr>本级收预</vt:lpstr>
      <vt:lpstr>本级支预</vt:lpstr>
      <vt:lpstr>本级平衡</vt:lpstr>
      <vt:lpstr>2020市本级支出明细表 </vt:lpstr>
      <vt:lpstr>2020基本支出明细表 (2)</vt:lpstr>
      <vt:lpstr>汇总基收预</vt:lpstr>
      <vt:lpstr>汇总基支预</vt:lpstr>
      <vt:lpstr>本级基收预</vt:lpstr>
      <vt:lpstr>本级基支预</vt:lpstr>
      <vt:lpstr>国资收支预算</vt:lpstr>
      <vt:lpstr>国资收入预算</vt:lpstr>
      <vt:lpstr>国资支出预算</vt:lpstr>
      <vt:lpstr>2020年社保预算总表</vt:lpstr>
      <vt:lpstr>2020年社保预算收入表</vt:lpstr>
      <vt:lpstr>2020年社保预算支出表</vt:lpstr>
      <vt:lpstr>企业养老收支表</vt:lpstr>
      <vt:lpstr>机关事业养老保险收支表</vt:lpstr>
      <vt:lpstr>失业收支表</vt:lpstr>
      <vt:lpstr>医疗收支表</vt:lpstr>
      <vt:lpstr>工伤收支表</vt:lpstr>
      <vt:lpstr>税收返还和转移支付表 </vt:lpstr>
      <vt:lpstr>税收返还分地区</vt:lpstr>
      <vt:lpstr>专项转移支付分地区</vt:lpstr>
      <vt:lpstr>政府性基金预算转移支付情况表</vt:lpstr>
      <vt:lpstr>基金预算转移支付分地区</vt:lpstr>
      <vt:lpstr>一般债务限额余额表</vt:lpstr>
      <vt:lpstr>专项债务限额余额表</vt:lpstr>
      <vt:lpstr>2019年市本级政府预算重点民生项目表</vt:lpstr>
      <vt:lpstr>本级基金收执!Print_Area</vt:lpstr>
      <vt:lpstr>本级基金支执!Print_Area</vt:lpstr>
      <vt:lpstr>本级收预!Print_Area</vt:lpstr>
      <vt:lpstr>本级收执!Print_Area</vt:lpstr>
      <vt:lpstr>本级支预!Print_Area</vt:lpstr>
      <vt:lpstr>本级支执!Print_Area</vt:lpstr>
      <vt:lpstr>封面!Print_Area</vt:lpstr>
      <vt:lpstr>国资收支预算!Print_Area</vt:lpstr>
      <vt:lpstr>国资支出预算!Print_Area</vt:lpstr>
      <vt:lpstr>汇总基收预!Print_Area</vt:lpstr>
      <vt:lpstr>汇总基收执!Print_Area</vt:lpstr>
      <vt:lpstr>汇总基支预!Print_Area</vt:lpstr>
      <vt:lpstr>汇总基支执!Print_Area</vt:lpstr>
      <vt:lpstr>汇总收预!Print_Area</vt:lpstr>
      <vt:lpstr>汇总收执!Print_Area</vt:lpstr>
      <vt:lpstr>汇总支预!Print_Area</vt:lpstr>
      <vt:lpstr>汇总支执!Print_Area</vt:lpstr>
      <vt:lpstr>'目录 '!Print_Area</vt:lpstr>
      <vt:lpstr>本级基金支执!Print_Titles</vt:lpstr>
      <vt:lpstr>本级支预!Print_Titles</vt:lpstr>
      <vt:lpstr>汇总基收执!Print_Titles</vt:lpstr>
      <vt:lpstr>汇总收执!Print_Titles</vt:lpstr>
      <vt:lpstr>汇总支预!Print_Titles</vt:lpstr>
      <vt:lpstr>'目录 '!Print_Titles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gkc</dc:creator>
  <cp:lastModifiedBy>Administrator</cp:lastModifiedBy>
  <cp:lastPrinted>2020-01-01T08:51:00Z</cp:lastPrinted>
  <dcterms:created xsi:type="dcterms:W3CDTF">2006-09-28T09:45:00Z</dcterms:created>
  <dcterms:modified xsi:type="dcterms:W3CDTF">2021-05-31T08:22:57Z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2052-11.1.0.8696</vt:lpwstr>
  </property>
</Properties>
</file>