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10" windowHeight="13050" tabRatio="599" activeTab="2"/>
  </bookViews>
  <sheets>
    <sheet name="封面" sheetId="1" r:id="rId1"/>
    <sheet name="目录" sheetId="2" r:id="rId2"/>
    <sheet name="汇总收执" sheetId="3" r:id="rId3"/>
    <sheet name="汇总支执" sheetId="4" r:id="rId4"/>
    <sheet name="基金汇总收入" sheetId="5" r:id="rId5"/>
    <sheet name="基金汇总支出" sheetId="6" r:id="rId6"/>
    <sheet name="本级收执" sheetId="7" r:id="rId7"/>
    <sheet name="本级支执" sheetId="8" r:id="rId8"/>
    <sheet name="本级基金收入" sheetId="9" r:id="rId9"/>
    <sheet name="本级基金支出" sheetId="10" r:id="rId10"/>
    <sheet name="社保基金收支" sheetId="11" r:id="rId11"/>
    <sheet name="国有资本收支" sheetId="12" r:id="rId12"/>
    <sheet name="Sheet1" sheetId="13" r:id="rId13"/>
  </sheets>
  <externalReferences>
    <externalReference r:id="rId14"/>
  </externalReferences>
  <definedNames>
    <definedName name="_xlnm.Print_Area" localSheetId="0">封面!$A$1:$H$35</definedName>
    <definedName name="_xlnm.Print_Area" localSheetId="1">目录!$A$1:$E$20</definedName>
    <definedName name="_xlnm.Print_Area" localSheetId="2">汇总收执!$A$1:$F$42</definedName>
    <definedName name="_xlnm.Print_Titles" localSheetId="2">汇总收执!$A:A,汇总收执!$1:3</definedName>
    <definedName name="_xlnm.Print_Area" localSheetId="3">汇总支执!$A$1:$F$28</definedName>
    <definedName name="_xlnm.Print_Titles" localSheetId="3">汇总支执!$A:A,汇总支执!$1:3</definedName>
    <definedName name="_xlnm.Print_Area" localSheetId="4">基金汇总收入!$A$1:$F$15</definedName>
    <definedName name="_xlnm.Print_Area" localSheetId="5">基金汇总支出!$A$1:$F$38</definedName>
    <definedName name="_xlnm.Print_Area" localSheetId="6">本级收执!$A$1:$F$42</definedName>
    <definedName name="_xlnm.Print_Area" localSheetId="7">本级支执!$A$1:$F$28</definedName>
    <definedName name="_xlnm.Print_Titles" localSheetId="7">本级支执!$A:A,本级支执!$1:3</definedName>
    <definedName name="_xlnm.Print_Area" localSheetId="8">本级基金收入!$A$1:$F$14</definedName>
    <definedName name="_xlnm.Print_Area" localSheetId="9">本级基金支出!$A$1:$F$33</definedName>
    <definedName name="_xlnm.Print_Area" localSheetId="11">国有资本收支!$A$1:$H$20</definedName>
    <definedName name="Database" localSheetId="7" hidden="1">#REF!</definedName>
    <definedName name="Database" localSheetId="2" hidden="1">#REF!</definedName>
    <definedName name="Database" localSheetId="3" hidden="1">#REF!</definedName>
    <definedName name="Database" localSheetId="1" hidden="1">#REF!</definedName>
    <definedName name="Database" hidden="1">#REF!</definedName>
    <definedName name="_xlnm.Print_Area" hidden="1">#N/A</definedName>
    <definedName name="_xlnm.Print_Titles" hidden="1">#N/A</definedName>
  </definedNames>
  <calcPr calcId="144525"/>
  <extLst/>
</workbook>
</file>

<file path=xl/sharedStrings.xml><?xml version="1.0" encoding="utf-8"?>
<sst xmlns="http://schemas.openxmlformats.org/spreadsheetml/2006/main" count="264">
  <si>
    <t>益阳市2019年上半年</t>
  </si>
  <si>
    <t>财政预算执行情况</t>
  </si>
  <si>
    <t>附       表</t>
  </si>
  <si>
    <t>益阳市财政局</t>
  </si>
  <si>
    <t>目    录</t>
  </si>
  <si>
    <t>表一、</t>
  </si>
  <si>
    <t>益阳市2019年1-6月一般公共预算收入执行情况</t>
  </si>
  <si>
    <t>（1）</t>
  </si>
  <si>
    <t>表二、</t>
  </si>
  <si>
    <t>益阳市2019年1-6月一般公共预算支出执行情况</t>
  </si>
  <si>
    <t>（2）</t>
  </si>
  <si>
    <t>表三、</t>
  </si>
  <si>
    <t>益阳市2019年1-6月政府性基金收入执行情况</t>
  </si>
  <si>
    <t>（３）</t>
  </si>
  <si>
    <t>表四、</t>
  </si>
  <si>
    <t>益阳市2019年1-6月政府性基金支出执行情况</t>
  </si>
  <si>
    <t>（4）</t>
  </si>
  <si>
    <t>表五、</t>
  </si>
  <si>
    <t>市本级2019年1-6月一般公共预算收入执行情况</t>
  </si>
  <si>
    <t>（５）</t>
  </si>
  <si>
    <t>表六、</t>
  </si>
  <si>
    <t>市本级2019年1-6月一般公共预算支出执行情况</t>
  </si>
  <si>
    <t>（６）</t>
  </si>
  <si>
    <t>表七、</t>
  </si>
  <si>
    <t>市本级2019年1-6月政府性基金收入执行情况</t>
  </si>
  <si>
    <t>（７）</t>
  </si>
  <si>
    <t>表八、</t>
  </si>
  <si>
    <t>市本级2019年1-6月政府性基金支出执行情况</t>
  </si>
  <si>
    <t>（８）</t>
  </si>
  <si>
    <t>表九、</t>
  </si>
  <si>
    <t>市本级2019年1-6月社会保险基金预算执行情况</t>
  </si>
  <si>
    <t>（９）</t>
  </si>
  <si>
    <t>表十、</t>
  </si>
  <si>
    <t>市本级2019年1-6月国有资本经营预算执行情况</t>
  </si>
  <si>
    <t>（１０）</t>
  </si>
  <si>
    <t>表十一、</t>
  </si>
  <si>
    <t>高新区2018年1-6月一般公共预算收入执行情况</t>
  </si>
  <si>
    <t>（１１）</t>
  </si>
  <si>
    <t>表十二、</t>
  </si>
  <si>
    <t>高新区2018年1-6月一般公共预算支出执行情况</t>
  </si>
  <si>
    <t>（１2）</t>
  </si>
  <si>
    <t>表十三、</t>
  </si>
  <si>
    <t>高新区2018年1-6月政府性基金收入执行情况</t>
  </si>
  <si>
    <t>（１3）</t>
  </si>
  <si>
    <t>表十四、</t>
  </si>
  <si>
    <t>高新区2018年1-6月政府性基金支出执行情况</t>
  </si>
  <si>
    <t>（１4）</t>
  </si>
  <si>
    <t>表十五、</t>
  </si>
  <si>
    <t>大通湖区2018年1-6月一般公共预算收入执行情况</t>
  </si>
  <si>
    <t>（１5）</t>
  </si>
  <si>
    <t>表十六、</t>
  </si>
  <si>
    <t>大通湖区2018年1-6月一般公共预算支出执行情况</t>
  </si>
  <si>
    <t>（１6）</t>
  </si>
  <si>
    <t>表十七、</t>
  </si>
  <si>
    <t>大通湖区2018年1-6月政府性基金收入执行情况</t>
  </si>
  <si>
    <t>（１7）</t>
  </si>
  <si>
    <t>表十八、</t>
  </si>
  <si>
    <t>大通湖区2018年1-6月政府性基金支出执行情况</t>
  </si>
  <si>
    <t>（１8）</t>
  </si>
  <si>
    <r>
      <rPr>
        <sz val="18"/>
        <rFont val="黑体"/>
        <charset val="134"/>
      </rPr>
      <t>益阳市</t>
    </r>
    <r>
      <rPr>
        <sz val="18"/>
        <rFont val="Times New Roman"/>
        <charset val="134"/>
      </rPr>
      <t>2019</t>
    </r>
    <r>
      <rPr>
        <sz val="18"/>
        <rFont val="黑体"/>
        <charset val="134"/>
      </rPr>
      <t>年</t>
    </r>
    <r>
      <rPr>
        <sz val="18"/>
        <rFont val="Times New Roman"/>
        <charset val="134"/>
      </rPr>
      <t>1-6</t>
    </r>
    <r>
      <rPr>
        <sz val="18"/>
        <rFont val="黑体"/>
        <charset val="134"/>
      </rPr>
      <t>月一般公共预算收入执行情况</t>
    </r>
  </si>
  <si>
    <t>单位：万元</t>
  </si>
  <si>
    <r>
      <rPr>
        <sz val="11"/>
        <rFont val="宋体"/>
        <charset val="134"/>
      </rPr>
      <t>收</t>
    </r>
    <r>
      <rPr>
        <sz val="11"/>
        <rFont val="Times New Roman"/>
        <charset val="134"/>
      </rPr>
      <t xml:space="preserve">  </t>
    </r>
    <r>
      <rPr>
        <sz val="11"/>
        <rFont val="宋体"/>
        <charset val="134"/>
      </rPr>
      <t>入</t>
    </r>
    <r>
      <rPr>
        <sz val="11"/>
        <rFont val="Times New Roman"/>
        <charset val="134"/>
      </rPr>
      <t xml:space="preserve">  </t>
    </r>
    <r>
      <rPr>
        <sz val="11"/>
        <rFont val="宋体"/>
        <charset val="134"/>
      </rPr>
      <t>项</t>
    </r>
    <r>
      <rPr>
        <sz val="11"/>
        <rFont val="Times New Roman"/>
        <charset val="134"/>
      </rPr>
      <t xml:space="preserve">  </t>
    </r>
    <r>
      <rPr>
        <sz val="11"/>
        <rFont val="宋体"/>
        <charset val="134"/>
      </rPr>
      <t>目</t>
    </r>
  </si>
  <si>
    <t>年初预算数</t>
  </si>
  <si>
    <t>1-6月
完成数</t>
  </si>
  <si>
    <t>完成预算％</t>
  </si>
  <si>
    <t>上年同期完成数</t>
  </si>
  <si>
    <t>比上年增长％</t>
  </si>
  <si>
    <t>一、税收收入</t>
  </si>
  <si>
    <t>增值税 （37.5%）</t>
  </si>
  <si>
    <t>营业税（37.5%）</t>
  </si>
  <si>
    <t>企业所得税（28%）</t>
  </si>
  <si>
    <t>个人所得税（28%）</t>
  </si>
  <si>
    <t>资源税（75%）</t>
  </si>
  <si>
    <t>城市维护建设税</t>
  </si>
  <si>
    <t>房产税</t>
  </si>
  <si>
    <t>印花税</t>
  </si>
  <si>
    <t>城镇土地使用税（70%）</t>
  </si>
  <si>
    <t>土地增值税</t>
  </si>
  <si>
    <t>车船税</t>
  </si>
  <si>
    <t>耕地占用税</t>
  </si>
  <si>
    <t xml:space="preserve">契    税 </t>
  </si>
  <si>
    <t>环境保护税（70%）</t>
  </si>
  <si>
    <t>二、非税收入</t>
  </si>
  <si>
    <t>专项收入</t>
  </si>
  <si>
    <t>行政事业性收费收入</t>
  </si>
  <si>
    <t>罚没收入</t>
  </si>
  <si>
    <t>国有资本经营收入</t>
  </si>
  <si>
    <t>国有资源有偿使用收入</t>
  </si>
  <si>
    <t>捐赠收入</t>
  </si>
  <si>
    <t>政府住房基金收入</t>
  </si>
  <si>
    <t>其他收入</t>
  </si>
  <si>
    <t>地方收入小计</t>
  </si>
  <si>
    <t>三、上划中央收入</t>
  </si>
  <si>
    <t>上划中央增值税（50%）</t>
  </si>
  <si>
    <t>上划中央消费税（100%）</t>
  </si>
  <si>
    <t>上划中央营业税（50%）</t>
  </si>
  <si>
    <t>上划中央所得税</t>
  </si>
  <si>
    <t>四、上划省收入</t>
  </si>
  <si>
    <t>上划省增值税（12.5%）</t>
  </si>
  <si>
    <t>上划省营业税（12.5%）</t>
  </si>
  <si>
    <t>上划省所得税</t>
  </si>
  <si>
    <t>上划省资源税（25%）</t>
  </si>
  <si>
    <t xml:space="preserve">   上划省城镇土地使用税（30%）</t>
  </si>
  <si>
    <t xml:space="preserve">   环境保护税（30%）</t>
  </si>
  <si>
    <t>一般公共预算收入合计</t>
  </si>
  <si>
    <t>说明：根据《关于全面推进营业税改征增值税试点有关预算管理问题的通知》（湘财预[2016]48号）精神，从2016年5月1日起，增值税和改征增值税均纳入中央和地方共享范围，中央、省、市县按50%：12.5%：37.5%的比例分享。</t>
  </si>
  <si>
    <r>
      <rPr>
        <sz val="18"/>
        <rFont val="黑体"/>
        <charset val="134"/>
      </rPr>
      <t>益阳市</t>
    </r>
    <r>
      <rPr>
        <sz val="18"/>
        <rFont val="Times New Roman"/>
        <charset val="134"/>
      </rPr>
      <t>2019</t>
    </r>
    <r>
      <rPr>
        <sz val="18"/>
        <rFont val="黑体"/>
        <charset val="134"/>
      </rPr>
      <t>年</t>
    </r>
    <r>
      <rPr>
        <sz val="18"/>
        <rFont val="Times New Roman"/>
        <charset val="134"/>
      </rPr>
      <t>1-6</t>
    </r>
    <r>
      <rPr>
        <sz val="18"/>
        <rFont val="黑体"/>
        <charset val="134"/>
      </rPr>
      <t>月一般公共预算支出执行情况</t>
    </r>
  </si>
  <si>
    <r>
      <rPr>
        <sz val="11"/>
        <rFont val="Times New Roman"/>
        <charset val="134"/>
      </rPr>
      <t xml:space="preserve"> </t>
    </r>
    <r>
      <rPr>
        <sz val="11"/>
        <rFont val="宋体"/>
        <charset val="134"/>
      </rPr>
      <t>单位：万元</t>
    </r>
  </si>
  <si>
    <t>科目名称</t>
  </si>
  <si>
    <t>1-6月完成数</t>
  </si>
  <si>
    <t>一般公共服务支出</t>
  </si>
  <si>
    <t>外交支出</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</si>
  <si>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</si>
  <si>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</si>
  <si>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</si>
  <si>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</si>
  <si>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</si>
  <si>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</si>
  <si>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</si>
  <si>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</si>
  <si>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</si>
  <si>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</si>
  <si>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</si>
  <si>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</si>
  <si>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</si>
  <si>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</si>
  <si>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援助其他地区支出</t>
  </si>
  <si>
    <t>国土海洋气象等支出</t>
  </si>
  <si>
    <t>住房保障支出</t>
  </si>
  <si>
    <t>粮油物资储备支出</t>
  </si>
  <si>
    <t>灾害防治应急等应急管理支出</t>
  </si>
  <si>
    <t>债务付息支出</t>
  </si>
  <si>
    <t>其他支出</t>
  </si>
  <si>
    <t>合计</t>
  </si>
  <si>
    <t>说明：2019年年初预算数包括上级提前下达我市补助资金和市级安排预算资金两部分。由于我市对上级补助资金依赖度较高，而部分上级转移支付没有提前下达，无法编入年初预算，因此实际支出数一般要大于年初预算数。1-6月完成数中包含年中新增的未纳入年初预算的上级专项补助资金，因此与年初预算数相比，完成进度较快。</t>
  </si>
  <si>
    <r>
      <rPr>
        <sz val="18"/>
        <rFont val="黑体"/>
        <charset val="134"/>
      </rPr>
      <t>益阳市</t>
    </r>
    <r>
      <rPr>
        <sz val="18"/>
        <rFont val="Times New Roman"/>
        <charset val="134"/>
      </rPr>
      <t>2019</t>
    </r>
    <r>
      <rPr>
        <sz val="18"/>
        <rFont val="黑体"/>
        <charset val="134"/>
      </rPr>
      <t>年</t>
    </r>
    <r>
      <rPr>
        <sz val="18"/>
        <rFont val="Times New Roman"/>
        <charset val="134"/>
      </rPr>
      <t>1-6</t>
    </r>
    <r>
      <rPr>
        <sz val="18"/>
        <rFont val="黑体"/>
        <charset val="134"/>
      </rPr>
      <t>月政府性基金收入执行情况</t>
    </r>
  </si>
  <si>
    <t>项         目</t>
  </si>
  <si>
    <t>新型墙体材料专项基金收入</t>
  </si>
  <si>
    <t xml:space="preserve">  国有土地使用权出让收入</t>
  </si>
  <si>
    <t xml:space="preserve">  国有土地收益基金收入</t>
  </si>
  <si>
    <t xml:space="preserve">  农业土地开发资金收入</t>
  </si>
  <si>
    <t xml:space="preserve">  城市公用事业附加收入</t>
  </si>
  <si>
    <t>小型水库移民扶助基金收入</t>
  </si>
  <si>
    <t xml:space="preserve">  城市基础设施配套费收入</t>
  </si>
  <si>
    <t xml:space="preserve">  车辆通行费</t>
  </si>
  <si>
    <t xml:space="preserve">  污水处理费</t>
  </si>
  <si>
    <t xml:space="preserve">  其他基金收入</t>
  </si>
  <si>
    <r>
      <rPr>
        <sz val="18"/>
        <rFont val="黑体"/>
        <charset val="134"/>
      </rPr>
      <t>益阳市</t>
    </r>
    <r>
      <rPr>
        <sz val="18"/>
        <rFont val="Times New Roman"/>
        <charset val="134"/>
      </rPr>
      <t>2019</t>
    </r>
    <r>
      <rPr>
        <sz val="18"/>
        <rFont val="黑体"/>
        <charset val="134"/>
      </rPr>
      <t>年</t>
    </r>
    <r>
      <rPr>
        <sz val="18"/>
        <rFont val="Times New Roman"/>
        <charset val="134"/>
      </rPr>
      <t>1-6</t>
    </r>
    <r>
      <rPr>
        <sz val="18"/>
        <rFont val="黑体"/>
        <charset val="134"/>
      </rPr>
      <t>月政府性基金支出执行情况</t>
    </r>
  </si>
  <si>
    <t>年初
预算数</t>
  </si>
  <si>
    <t>一、文化体育与传媒支出</t>
  </si>
  <si>
    <t xml:space="preserve">  国家电影事业发展专项资金支出</t>
  </si>
  <si>
    <t xml:space="preserve">  旅游发展基金支出</t>
  </si>
  <si>
    <t>二、社会保障和就业支出</t>
  </si>
  <si>
    <t xml:space="preserve">  大中型水库移民后期扶持基金支出</t>
  </si>
  <si>
    <t xml:space="preserve">  小型水库移民扶持基金支出</t>
  </si>
  <si>
    <t>三 、城乡社区支出</t>
  </si>
  <si>
    <t xml:space="preserve">  国有土地使用权出让金支出</t>
  </si>
  <si>
    <t xml:space="preserve">  城市公用事业附加支出</t>
  </si>
  <si>
    <t xml:space="preserve">  国有土地收益基金支出</t>
  </si>
  <si>
    <t xml:space="preserve">  农业土地开发资金支出</t>
  </si>
  <si>
    <t>土地储备专项债券安排支出</t>
  </si>
  <si>
    <t>棚户区改造专项债券安排支出</t>
  </si>
  <si>
    <t xml:space="preserve">  城市基础设施配套费支出</t>
  </si>
  <si>
    <t xml:space="preserve">  污水处理费安排的支出</t>
  </si>
  <si>
    <t>四、农林水支出</t>
  </si>
  <si>
    <t xml:space="preserve">  新菜地开发建设基金支出</t>
  </si>
  <si>
    <t xml:space="preserve">  大中型水库库区基金支出</t>
  </si>
  <si>
    <t xml:space="preserve">  国家重大水利工程建设基金支出</t>
  </si>
  <si>
    <t>五、交通运输支出</t>
  </si>
  <si>
    <t xml:space="preserve">  车辆通行费安排的支出</t>
  </si>
  <si>
    <t xml:space="preserve">  港口建设费支出</t>
  </si>
  <si>
    <t>六、资源勘探信息等支出</t>
  </si>
  <si>
    <t xml:space="preserve">  农网还贷资金支出</t>
  </si>
  <si>
    <t xml:space="preserve">  工业和信息产业监管</t>
  </si>
  <si>
    <t xml:space="preserve">  新型墙体材料专项基金支出</t>
  </si>
  <si>
    <t>七、商业服务业等支出</t>
  </si>
  <si>
    <t>八、债务付息支出</t>
  </si>
  <si>
    <t>地方政府专项债务付息支出</t>
  </si>
  <si>
    <t>九、其他支出</t>
  </si>
  <si>
    <t xml:space="preserve">  其他政府性基金支出</t>
  </si>
  <si>
    <t xml:space="preserve">  彩票发行销售机构业务费安排的支出</t>
  </si>
  <si>
    <t xml:space="preserve">  彩票公益金安排的支出</t>
  </si>
  <si>
    <t>支出合计</t>
  </si>
  <si>
    <r>
      <rPr>
        <sz val="18"/>
        <rFont val="黑体"/>
        <charset val="134"/>
      </rPr>
      <t>市本级</t>
    </r>
    <r>
      <rPr>
        <sz val="18"/>
        <rFont val="Times New Roman"/>
        <charset val="134"/>
      </rPr>
      <t>2019</t>
    </r>
    <r>
      <rPr>
        <sz val="18"/>
        <rFont val="黑体"/>
        <charset val="134"/>
      </rPr>
      <t>年</t>
    </r>
    <r>
      <rPr>
        <sz val="18"/>
        <rFont val="Times New Roman"/>
        <charset val="134"/>
      </rPr>
      <t>1-6</t>
    </r>
    <r>
      <rPr>
        <sz val="18"/>
        <rFont val="黑体"/>
        <charset val="134"/>
      </rPr>
      <t>月一般公共预算收入执行情况</t>
    </r>
  </si>
  <si>
    <r>
      <rPr>
        <sz val="11"/>
        <rFont val="宋体"/>
        <charset val="134"/>
      </rPr>
      <t>单位</t>
    </r>
    <r>
      <rPr>
        <sz val="11"/>
        <rFont val="Times New Roman"/>
        <charset val="134"/>
      </rPr>
      <t>:</t>
    </r>
    <r>
      <rPr>
        <sz val="11"/>
        <rFont val="宋体"/>
        <charset val="134"/>
      </rPr>
      <t>万元</t>
    </r>
  </si>
  <si>
    <t>同期完成数</t>
  </si>
  <si>
    <t xml:space="preserve">  土地增值税</t>
  </si>
  <si>
    <t>环境保护税</t>
  </si>
  <si>
    <t xml:space="preserve">  其他收入</t>
  </si>
  <si>
    <t xml:space="preserve">  地方收入小计</t>
  </si>
  <si>
    <t>上划中央增值税</t>
  </si>
  <si>
    <t>上划中央消费税</t>
  </si>
  <si>
    <t>上划中央营业税</t>
  </si>
  <si>
    <t>上划中央所得税（60%）</t>
  </si>
  <si>
    <t>上划省增值税</t>
  </si>
  <si>
    <t>上划省营业税</t>
  </si>
  <si>
    <t>上划省资源税</t>
  </si>
  <si>
    <t>上划省环境保护税</t>
  </si>
  <si>
    <t>上划省城镇土地使用税</t>
  </si>
  <si>
    <t>灾害防治等应急管理支出</t>
  </si>
  <si>
    <t>预备费</t>
  </si>
  <si>
    <r>
      <rPr>
        <sz val="18"/>
        <rFont val="黑体"/>
        <charset val="134"/>
      </rPr>
      <t>市本级</t>
    </r>
    <r>
      <rPr>
        <sz val="18"/>
        <rFont val="Times New Roman"/>
        <charset val="134"/>
      </rPr>
      <t>2019</t>
    </r>
    <r>
      <rPr>
        <sz val="18"/>
        <rFont val="黑体"/>
        <charset val="134"/>
      </rPr>
      <t>年</t>
    </r>
    <r>
      <rPr>
        <sz val="18"/>
        <rFont val="Times New Roman"/>
        <charset val="134"/>
      </rPr>
      <t>1-6</t>
    </r>
    <r>
      <rPr>
        <sz val="18"/>
        <rFont val="黑体"/>
        <charset val="134"/>
      </rPr>
      <t>月政府性基金收入执行情况</t>
    </r>
  </si>
  <si>
    <t xml:space="preserve">  新型墙体材料专项基金收入</t>
  </si>
  <si>
    <t xml:space="preserve">  大中型水库库区基金收入</t>
  </si>
  <si>
    <r>
      <rPr>
        <sz val="18"/>
        <rFont val="黑体"/>
        <charset val="134"/>
      </rPr>
      <t>市本级</t>
    </r>
    <r>
      <rPr>
        <sz val="18"/>
        <rFont val="Times New Roman"/>
        <charset val="134"/>
      </rPr>
      <t>2019</t>
    </r>
    <r>
      <rPr>
        <sz val="18"/>
        <rFont val="黑体"/>
        <charset val="134"/>
      </rPr>
      <t>年</t>
    </r>
    <r>
      <rPr>
        <sz val="18"/>
        <rFont val="Times New Roman"/>
        <charset val="134"/>
      </rPr>
      <t>1-6</t>
    </r>
    <r>
      <rPr>
        <sz val="18"/>
        <rFont val="黑体"/>
        <charset val="134"/>
      </rPr>
      <t>月政府性基金支出执行情况</t>
    </r>
  </si>
  <si>
    <t xml:space="preserve">    国家电影事业发展专项资金支出</t>
  </si>
  <si>
    <t>一 、城乡社区支出</t>
  </si>
  <si>
    <t xml:space="preserve">  新增建设用地有偿使用费安排的支出</t>
  </si>
  <si>
    <t>二、农林水支出</t>
  </si>
  <si>
    <t>三、资源勘探信息等支出</t>
  </si>
  <si>
    <t xml:space="preserve">   工业和信息产业监管</t>
  </si>
  <si>
    <t xml:space="preserve">   农网还贷资金支出</t>
  </si>
  <si>
    <t>四、其他支出</t>
  </si>
  <si>
    <t>项        目</t>
  </si>
  <si>
    <t>企业职工基本养老保险基金</t>
  </si>
  <si>
    <t>机关事业养老保险基金</t>
  </si>
  <si>
    <t>失业保险基金</t>
  </si>
  <si>
    <t>城镇职工基本医疗保险基金</t>
  </si>
  <si>
    <t>工伤保险基金</t>
  </si>
  <si>
    <t>生育保险基金</t>
  </si>
  <si>
    <t>一、收入</t>
  </si>
  <si>
    <t xml:space="preserve">    1、收入预算数</t>
  </si>
  <si>
    <t xml:space="preserve">    2、1-6月实际完成收入数</t>
  </si>
  <si>
    <t xml:space="preserve">    3、完成预算%</t>
  </si>
  <si>
    <t xml:space="preserve">    4、上年同期完成数</t>
  </si>
  <si>
    <t xml:space="preserve">    5、比上年同期增长%</t>
  </si>
  <si>
    <t>二、支出</t>
  </si>
  <si>
    <t xml:space="preserve">    1、支出预算数</t>
  </si>
  <si>
    <t xml:space="preserve">    2、1-6月实际完成支出数</t>
  </si>
  <si>
    <t>说明：1。企业养老保险基金收入较去年上升的原因主要是财政补助收入较上年同期增加1.8亿元，且从5月起征缴比例下调到16%，支出增加的主要原因是今年支出是按照2018年待遇调增之后的待遇计发的，而去年同期未完成调待工作。2、城镇职工医疗保险基金收入进度较快的主要原因，是参保单位在上半年一次性缴纳了全年的保险费，支出完成预算率偏低，主要是历年来医保基金支出中下半年支出占全年支出的2/3。3、生育保险支出同比下降的主要原因是生育报帐人数同比下降，从而导致支出同比减少。4、机关事业养老保险收入数的增长，主要是今年财政补贴收入全部到位。支出的增长，主要是补发了2018年中心医院的养老金。5、失业保险支出地增加主要是2019年2月以来，受伟旭和家润多破产影响，新增领取失业人员偏多。</t>
  </si>
  <si>
    <t xml:space="preserve">单位：万元    </t>
  </si>
  <si>
    <r>
      <rPr>
        <sz val="11"/>
        <rFont val="宋体"/>
        <charset val="134"/>
      </rPr>
      <t>收</t>
    </r>
    <r>
      <rPr>
        <sz val="11"/>
        <rFont val="Times New Roman"/>
        <charset val="134"/>
      </rPr>
      <t xml:space="preserve">          </t>
    </r>
    <r>
      <rPr>
        <sz val="11"/>
        <rFont val="宋体"/>
        <charset val="134"/>
      </rPr>
      <t>入</t>
    </r>
  </si>
  <si>
    <r>
      <rPr>
        <sz val="11"/>
        <rFont val="宋体"/>
        <charset val="134"/>
      </rPr>
      <t>支</t>
    </r>
    <r>
      <rPr>
        <sz val="11"/>
        <rFont val="Times New Roman"/>
        <charset val="134"/>
      </rPr>
      <t xml:space="preserve">          </t>
    </r>
    <r>
      <rPr>
        <sz val="11"/>
        <rFont val="宋体"/>
        <charset val="134"/>
      </rPr>
      <t>出</t>
    </r>
  </si>
  <si>
    <t>收入项目</t>
  </si>
  <si>
    <t>完成预算%</t>
  </si>
  <si>
    <t>支出科目</t>
  </si>
  <si>
    <t>一、利润收入</t>
  </si>
  <si>
    <t>一、教育支出</t>
  </si>
  <si>
    <t xml:space="preserve">    投资服务企业利润收入</t>
  </si>
  <si>
    <t>二、科学技术支出</t>
  </si>
  <si>
    <t xml:space="preserve">    运输企业利润收入</t>
  </si>
  <si>
    <t>三、文化体育与传媒支出</t>
  </si>
  <si>
    <t xml:space="preserve">    其他国有资本经营预算企业利润收入</t>
  </si>
  <si>
    <t>四、社会保障和就业支出</t>
  </si>
  <si>
    <t>二、股利、股息收入</t>
  </si>
  <si>
    <t>五、节能环保支出</t>
  </si>
  <si>
    <r>
      <rPr>
        <sz val="11"/>
        <rFont val="Times New Roman"/>
        <charset val="134"/>
      </rPr>
      <t xml:space="preserve">          </t>
    </r>
    <r>
      <rPr>
        <sz val="11"/>
        <rFont val="宋体"/>
        <charset val="134"/>
      </rPr>
      <t>国有控股公司股利、股息收入</t>
    </r>
  </si>
  <si>
    <t>六、城乡社区事务支出</t>
  </si>
  <si>
    <r>
      <rPr>
        <sz val="11"/>
        <rFont val="Times New Roman"/>
        <charset val="134"/>
      </rPr>
      <t xml:space="preserve">          </t>
    </r>
    <r>
      <rPr>
        <sz val="11"/>
        <rFont val="宋体"/>
        <charset val="134"/>
      </rPr>
      <t>国有参股公司股利、股息收入</t>
    </r>
  </si>
  <si>
    <t>七、农林水支出</t>
  </si>
  <si>
    <r>
      <rPr>
        <sz val="11"/>
        <rFont val="Times New Roman"/>
        <charset val="134"/>
      </rPr>
      <t xml:space="preserve">          </t>
    </r>
    <r>
      <rPr>
        <sz val="11"/>
        <rFont val="宋体"/>
        <charset val="134"/>
      </rPr>
      <t>其他国有资本经营预算企业股利、股息收入</t>
    </r>
  </si>
  <si>
    <t>八、交通运输支出</t>
  </si>
  <si>
    <t>三、产权转让收入</t>
  </si>
  <si>
    <t>九、资源勘探电力信息等支出</t>
  </si>
  <si>
    <t xml:space="preserve">       ……</t>
  </si>
  <si>
    <t>十、商业服务业等支出</t>
  </si>
  <si>
    <t>四、清算收入</t>
  </si>
  <si>
    <t>十一、其他支出</t>
  </si>
  <si>
    <t>十二、转移性支出</t>
  </si>
  <si>
    <t>五、其他国有资本经营收入</t>
  </si>
  <si>
    <t xml:space="preserve">  1、国有资本经营预算调出资金</t>
  </si>
  <si>
    <t>本年收入合计</t>
  </si>
  <si>
    <t>本年支出合计</t>
  </si>
  <si>
    <t>说明：市本级纳入国有资本经营预算编制的国有企业为市城建投、市交发投、市银湘公司、市行资公司、市财源公司、市水务投、两型投、市融资公司共8家。</t>
  </si>
</sst>
</file>

<file path=xl/styles.xml><?xml version="1.0" encoding="utf-8"?>
<styleSheet xmlns="http://schemas.openxmlformats.org/spreadsheetml/2006/main">
  <numFmts count="10">
    <numFmt numFmtId="176" formatCode="0_ "/>
    <numFmt numFmtId="177" formatCode="_(* #,##0_);_(* \(#,##0\);_(* &quot;-&quot;_);_(@_)"/>
    <numFmt numFmtId="178" formatCode="_(* #,##0.00_);_(* \(#,##0.00\);_(* &quot;-&quot;??_);_(@_)"/>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9" formatCode="0.00_ ;[Red]\-0.00\ "/>
    <numFmt numFmtId="180" formatCode="0;_ꄂ"/>
    <numFmt numFmtId="181" formatCode="0.00_ "/>
  </numFmts>
  <fonts count="37">
    <font>
      <sz val="12"/>
      <name val="Times New Roman"/>
      <charset val="134"/>
    </font>
    <font>
      <sz val="12"/>
      <name val="宋体"/>
      <charset val="134"/>
    </font>
    <font>
      <sz val="18"/>
      <name val="黑体"/>
      <charset val="134"/>
    </font>
    <font>
      <sz val="11"/>
      <name val="宋体"/>
      <charset val="134"/>
    </font>
    <font>
      <sz val="11"/>
      <name val="Times New Roman"/>
      <charset val="134"/>
    </font>
    <font>
      <sz val="10"/>
      <name val="宋体"/>
      <charset val="134"/>
    </font>
    <font>
      <sz val="18"/>
      <name val="方正小标宋简体"/>
      <charset val="134"/>
    </font>
    <font>
      <sz val="11"/>
      <color indexed="8"/>
      <name val="宋体"/>
      <charset val="134"/>
    </font>
    <font>
      <sz val="18"/>
      <color indexed="8"/>
      <name val="黑体"/>
      <charset val="134"/>
    </font>
    <font>
      <sz val="12"/>
      <color indexed="8"/>
      <name val="宋体"/>
      <charset val="134"/>
    </font>
    <font>
      <sz val="12"/>
      <color indexed="8"/>
      <name val="Arial Narrow"/>
      <charset val="134"/>
    </font>
    <font>
      <sz val="11"/>
      <color indexed="8"/>
      <name val="宋体"/>
      <charset val="134"/>
    </font>
    <font>
      <sz val="10"/>
      <name val="仿宋"/>
      <charset val="134"/>
    </font>
    <font>
      <sz val="12"/>
      <color indexed="10"/>
      <name val="宋体"/>
      <charset val="134"/>
    </font>
    <font>
      <b/>
      <sz val="11"/>
      <color indexed="8"/>
      <name val="宋体"/>
      <charset val="134"/>
    </font>
    <font>
      <b/>
      <sz val="11"/>
      <name val="宋体"/>
      <charset val="134"/>
    </font>
    <font>
      <b/>
      <sz val="16"/>
      <name val="黑体"/>
      <charset val="134"/>
    </font>
    <font>
      <sz val="12"/>
      <color indexed="10"/>
      <name val="Times New Roman"/>
      <charset val="134"/>
    </font>
    <font>
      <sz val="12"/>
      <name val="Times New Roman"/>
      <charset val="134"/>
    </font>
    <font>
      <sz val="12"/>
      <color indexed="8"/>
      <name val="Times New Roman"/>
      <charset val="134"/>
    </font>
    <font>
      <sz val="10"/>
      <name val="Times New Roman"/>
      <charset val="134"/>
    </font>
    <font>
      <b/>
      <sz val="18"/>
      <name val="黑体"/>
      <charset val="134"/>
    </font>
    <font>
      <sz val="14"/>
      <name val="仿宋_GB2312"/>
      <charset val="134"/>
    </font>
    <font>
      <sz val="14"/>
      <name val="宋体"/>
      <charset val="134"/>
    </font>
    <font>
      <sz val="14"/>
      <name val="Times New Roman"/>
      <charset val="134"/>
    </font>
    <font>
      <sz val="24"/>
      <name val="方正小标宋简体"/>
      <charset val="134"/>
    </font>
    <font>
      <sz val="20"/>
      <name val="Times New Roman"/>
      <charset val="134"/>
    </font>
    <font>
      <sz val="20"/>
      <name val="宋体"/>
      <charset val="134"/>
    </font>
    <font>
      <b/>
      <sz val="20"/>
      <name val="黑体"/>
      <charset val="134"/>
    </font>
    <font>
      <sz val="18"/>
      <name val="Times New Roman"/>
      <charset val="134"/>
    </font>
    <font>
      <b/>
      <sz val="16"/>
      <name val="方正小标宋_GBK"/>
      <charset val="134"/>
    </font>
    <font>
      <sz val="12"/>
      <name val="方正小标宋_GBK"/>
      <charset val="134"/>
    </font>
    <font>
      <sz val="12"/>
      <color indexed="9"/>
      <name val="宋体"/>
      <charset val="134"/>
    </font>
    <font>
      <sz val="11"/>
      <color indexed="17"/>
      <name val="Tahoma"/>
      <charset val="134"/>
    </font>
    <font>
      <sz val="11"/>
      <color indexed="20"/>
      <name val="宋体"/>
      <charset val="134"/>
    </font>
    <font>
      <sz val="11"/>
      <color indexed="20"/>
      <name val="Tahoma"/>
      <charset val="134"/>
    </font>
    <font>
      <sz val="11"/>
      <color indexed="17"/>
      <name val="宋体"/>
      <charset val="134"/>
    </font>
  </fonts>
  <fills count="21">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30"/>
        <bgColor indexed="64"/>
      </patternFill>
    </fill>
    <fill>
      <patternFill patternType="solid">
        <fgColor indexed="62"/>
        <bgColor indexed="64"/>
      </patternFill>
    </fill>
    <fill>
      <patternFill patternType="solid">
        <fgColor indexed="27"/>
        <bgColor indexed="64"/>
      </patternFill>
    </fill>
    <fill>
      <patternFill patternType="solid">
        <fgColor indexed="44"/>
        <bgColor indexed="64"/>
      </patternFill>
    </fill>
    <fill>
      <patternFill patternType="solid">
        <fgColor indexed="46"/>
        <bgColor indexed="64"/>
      </patternFill>
    </fill>
    <fill>
      <patternFill patternType="solid">
        <fgColor indexed="42"/>
        <bgColor indexed="64"/>
      </patternFill>
    </fill>
    <fill>
      <patternFill patternType="solid">
        <fgColor indexed="57"/>
        <bgColor indexed="64"/>
      </patternFill>
    </fill>
    <fill>
      <patternFill patternType="solid">
        <fgColor indexed="52"/>
        <bgColor indexed="64"/>
      </patternFill>
    </fill>
    <fill>
      <patternFill patternType="solid">
        <fgColor indexed="45"/>
        <bgColor indexed="64"/>
      </patternFill>
    </fill>
    <fill>
      <patternFill patternType="solid">
        <fgColor indexed="36"/>
        <bgColor indexed="64"/>
      </patternFill>
    </fill>
    <fill>
      <patternFill patternType="solid">
        <fgColor indexed="31"/>
        <bgColor indexed="64"/>
      </patternFill>
    </fill>
    <fill>
      <patternFill patternType="solid">
        <fgColor indexed="11"/>
        <bgColor indexed="64"/>
      </patternFill>
    </fill>
    <fill>
      <patternFill patternType="solid">
        <fgColor indexed="29"/>
        <bgColor indexed="64"/>
      </patternFill>
    </fill>
    <fill>
      <patternFill patternType="solid">
        <fgColor indexed="53"/>
        <bgColor indexed="64"/>
      </patternFill>
    </fill>
    <fill>
      <patternFill patternType="solid">
        <fgColor indexed="47"/>
        <bgColor indexed="64"/>
      </patternFill>
    </fill>
    <fill>
      <patternFill patternType="solid">
        <fgColor indexed="51"/>
        <bgColor indexed="64"/>
      </patternFill>
    </fill>
    <fill>
      <patternFill patternType="solid">
        <fgColor indexed="1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indexed="22"/>
      </bottom>
      <diagonal/>
    </border>
  </borders>
  <cellStyleXfs count="56">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9" fillId="14" borderId="0" applyNumberFormat="0" applyBorder="0" applyAlignment="0" applyProtection="0">
      <alignment vertical="center"/>
    </xf>
    <xf numFmtId="44" fontId="0" fillId="0" borderId="0" applyFont="0" applyFill="0" applyBorder="0" applyAlignment="0" applyProtection="0">
      <alignment vertical="center"/>
    </xf>
    <xf numFmtId="0" fontId="35" fillId="8" borderId="0" applyNumberFormat="0" applyBorder="0" applyAlignment="0" applyProtection="0">
      <alignment vertical="center"/>
    </xf>
    <xf numFmtId="0" fontId="9" fillId="9" borderId="0" applyNumberFormat="0" applyBorder="0" applyAlignment="0" applyProtection="0">
      <alignment vertical="center"/>
    </xf>
    <xf numFmtId="41" fontId="0" fillId="0" borderId="0" applyFont="0" applyFill="0" applyBorder="0" applyAlignment="0" applyProtection="0">
      <alignment vertical="center"/>
    </xf>
    <xf numFmtId="0" fontId="1" fillId="0" borderId="0">
      <alignment vertical="center"/>
    </xf>
    <xf numFmtId="0" fontId="9" fillId="7" borderId="0" applyNumberFormat="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0" fontId="9" fillId="15" borderId="0" applyNumberFormat="0" applyBorder="0" applyAlignment="0" applyProtection="0">
      <alignment vertical="center"/>
    </xf>
    <xf numFmtId="42" fontId="0" fillId="0" borderId="0" applyFont="0" applyFill="0" applyBorder="0" applyAlignment="0" applyProtection="0">
      <alignment vertical="center"/>
    </xf>
    <xf numFmtId="0" fontId="1" fillId="0" borderId="0">
      <alignment vertical="center"/>
    </xf>
    <xf numFmtId="0" fontId="9" fillId="12" borderId="0" applyNumberFormat="0" applyBorder="0" applyAlignment="0" applyProtection="0">
      <alignment vertical="center"/>
    </xf>
    <xf numFmtId="0" fontId="34" fillId="12" borderId="0" applyNumberFormat="0" applyBorder="0" applyAlignment="0" applyProtection="0">
      <alignment vertical="center"/>
    </xf>
    <xf numFmtId="0" fontId="9" fillId="8" borderId="0" applyNumberFormat="0" applyBorder="0" applyAlignment="0" applyProtection="0">
      <alignment vertical="center"/>
    </xf>
    <xf numFmtId="0" fontId="32" fillId="5" borderId="0" applyNumberFormat="0" applyBorder="0" applyAlignment="0" applyProtection="0">
      <alignment vertical="center"/>
    </xf>
    <xf numFmtId="0" fontId="9" fillId="6" borderId="0" applyNumberFormat="0" applyBorder="0" applyAlignment="0" applyProtection="0">
      <alignment vertical="center"/>
    </xf>
    <xf numFmtId="0" fontId="32" fillId="20"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18" fillId="0" borderId="0">
      <alignment vertical="center"/>
    </xf>
    <xf numFmtId="0" fontId="9" fillId="7" borderId="0" applyNumberFormat="0" applyBorder="0" applyAlignment="0" applyProtection="0">
      <alignment vertical="center"/>
    </xf>
    <xf numFmtId="0" fontId="9" fillId="19" borderId="0" applyNumberFormat="0" applyBorder="0" applyAlignment="0" applyProtection="0">
      <alignment vertical="center"/>
    </xf>
    <xf numFmtId="0" fontId="32" fillId="4" borderId="0" applyNumberFormat="0" applyBorder="0" applyAlignment="0" applyProtection="0">
      <alignment vertical="center"/>
    </xf>
    <xf numFmtId="0" fontId="11" fillId="0" borderId="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3" borderId="0" applyNumberFormat="0" applyBorder="0" applyAlignment="0" applyProtection="0">
      <alignment vertical="center"/>
    </xf>
    <xf numFmtId="0" fontId="32" fillId="3" borderId="0" applyNumberFormat="0" applyBorder="0" applyAlignment="0" applyProtection="0">
      <alignment vertical="center"/>
    </xf>
    <xf numFmtId="178"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2" fillId="11" borderId="0" applyNumberFormat="0" applyBorder="0" applyAlignment="0" applyProtection="0">
      <alignment vertical="center"/>
    </xf>
    <xf numFmtId="0" fontId="1" fillId="0" borderId="13" applyNumberFormat="0" applyFill="0" applyAlignment="0" applyProtection="0">
      <alignment vertical="center"/>
    </xf>
    <xf numFmtId="0" fontId="35" fillId="8" borderId="0" applyNumberFormat="0" applyBorder="0" applyAlignment="0" applyProtection="0">
      <alignment vertical="center"/>
    </xf>
    <xf numFmtId="0" fontId="1" fillId="0" borderId="0">
      <alignment vertical="center"/>
    </xf>
    <xf numFmtId="0" fontId="1" fillId="0" borderId="0">
      <alignment vertical="center"/>
    </xf>
    <xf numFmtId="0" fontId="18"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1" fillId="0" borderId="0">
      <alignment vertical="center"/>
    </xf>
    <xf numFmtId="0" fontId="36" fillId="9" borderId="0" applyNumberFormat="0" applyBorder="0" applyAlignment="0" applyProtection="0">
      <alignment vertical="center"/>
    </xf>
    <xf numFmtId="0" fontId="5" fillId="0" borderId="0">
      <alignment vertical="center"/>
    </xf>
    <xf numFmtId="0" fontId="18" fillId="0" borderId="0">
      <alignment vertical="center"/>
    </xf>
    <xf numFmtId="0" fontId="1" fillId="0" borderId="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3" borderId="0" applyNumberFormat="0" applyBorder="0" applyAlignment="0" applyProtection="0">
      <alignment vertical="center"/>
    </xf>
    <xf numFmtId="0" fontId="32" fillId="17" borderId="0" applyNumberFormat="0" applyBorder="0" applyAlignment="0" applyProtection="0">
      <alignment vertical="center"/>
    </xf>
  </cellStyleXfs>
  <cellXfs count="190">
    <xf numFmtId="0" fontId="0" fillId="0" borderId="0" xfId="0" applyAlignment="1"/>
    <xf numFmtId="0" fontId="1" fillId="0" borderId="0" xfId="2" applyAlignment="1">
      <alignment wrapText="1"/>
    </xf>
    <xf numFmtId="0" fontId="1" fillId="0" borderId="0" xfId="2" applyBorder="1" applyAlignment="1"/>
    <xf numFmtId="0" fontId="1" fillId="0" borderId="0" xfId="2" applyAlignment="1"/>
    <xf numFmtId="0" fontId="2" fillId="0" borderId="0" xfId="2" applyFont="1" applyAlignment="1">
      <alignment horizontal="center" vertical="center"/>
    </xf>
    <xf numFmtId="0" fontId="3" fillId="0" borderId="0" xfId="2" applyFont="1" applyAlignment="1">
      <alignment horizontal="left"/>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0" fillId="0" borderId="3" xfId="0" applyBorder="1" applyAlignment="1">
      <alignment horizontal="center" vertical="center"/>
    </xf>
    <xf numFmtId="0" fontId="3" fillId="0" borderId="4" xfId="2" applyFont="1" applyBorder="1" applyAlignment="1">
      <alignment horizontal="center" vertical="center"/>
    </xf>
    <xf numFmtId="0" fontId="3" fillId="0" borderId="4" xfId="2" applyFont="1" applyBorder="1" applyAlignment="1">
      <alignment horizontal="center" vertical="center" wrapText="1"/>
    </xf>
    <xf numFmtId="0" fontId="3" fillId="0" borderId="4" xfId="2" applyFont="1" applyBorder="1" applyAlignment="1">
      <alignment vertical="center"/>
    </xf>
    <xf numFmtId="176" fontId="3" fillId="0" borderId="4" xfId="2" applyNumberFormat="1" applyFont="1" applyBorder="1" applyAlignment="1">
      <alignment horizontal="center" vertical="center"/>
    </xf>
    <xf numFmtId="179" fontId="3" fillId="0" borderId="4" xfId="11" applyNumberFormat="1" applyFont="1" applyFill="1" applyBorder="1" applyAlignment="1">
      <alignment horizontal="center" vertical="center"/>
    </xf>
    <xf numFmtId="2" fontId="3" fillId="0" borderId="4" xfId="11" applyNumberFormat="1" applyFont="1" applyBorder="1" applyAlignment="1">
      <alignment horizontal="center" vertical="center"/>
    </xf>
    <xf numFmtId="0" fontId="3" fillId="0" borderId="4" xfId="2" applyFont="1" applyFill="1" applyBorder="1" applyAlignment="1">
      <alignment vertical="center"/>
    </xf>
    <xf numFmtId="0" fontId="4" fillId="0" borderId="4" xfId="2" applyFont="1" applyBorder="1" applyAlignment="1">
      <alignment vertical="center"/>
    </xf>
    <xf numFmtId="176" fontId="4" fillId="0" borderId="4" xfId="2" applyNumberFormat="1" applyFont="1" applyBorder="1" applyAlignment="1">
      <alignment horizontal="center" vertical="center"/>
    </xf>
    <xf numFmtId="180" fontId="3" fillId="0" borderId="4" xfId="2" applyNumberFormat="1" applyFont="1" applyBorder="1" applyAlignment="1">
      <alignment horizontal="center" vertical="center"/>
    </xf>
    <xf numFmtId="0" fontId="1" fillId="0" borderId="4" xfId="2" applyBorder="1" applyAlignment="1"/>
    <xf numFmtId="0" fontId="4" fillId="0" borderId="4" xfId="2" applyFont="1" applyBorder="1" applyAlignment="1">
      <alignment vertical="center" shrinkToFit="1"/>
    </xf>
    <xf numFmtId="181" fontId="3" fillId="0" borderId="4" xfId="2" applyNumberFormat="1" applyFont="1" applyBorder="1" applyAlignment="1">
      <alignment horizontal="center" vertical="center"/>
    </xf>
    <xf numFmtId="0" fontId="3" fillId="0" borderId="4" xfId="0" applyFont="1" applyBorder="1" applyAlignment="1">
      <alignment vertical="center"/>
    </xf>
    <xf numFmtId="0" fontId="5" fillId="0" borderId="5"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Border="1" applyAlignment="1">
      <alignment vertical="center"/>
    </xf>
    <xf numFmtId="0" fontId="6" fillId="0" borderId="0" xfId="2" applyFont="1" applyAlignment="1">
      <alignment horizontal="center" vertical="center"/>
    </xf>
    <xf numFmtId="0" fontId="3" fillId="0" borderId="0" xfId="2" applyFont="1" applyBorder="1" applyAlignment="1">
      <alignment horizontal="center" vertical="center"/>
    </xf>
    <xf numFmtId="0" fontId="3" fillId="0" borderId="0" xfId="2" applyFont="1" applyAlignment="1"/>
    <xf numFmtId="0" fontId="3" fillId="0" borderId="0" xfId="2" applyFont="1" applyBorder="1" applyAlignment="1">
      <alignment horizontal="center" vertical="center" wrapText="1"/>
    </xf>
    <xf numFmtId="0" fontId="3" fillId="0" borderId="0" xfId="2" applyFont="1" applyAlignment="1">
      <alignment wrapText="1"/>
    </xf>
    <xf numFmtId="0" fontId="3" fillId="0" borderId="0" xfId="2" applyFont="1" applyBorder="1" applyAlignment="1">
      <alignment vertical="center"/>
    </xf>
    <xf numFmtId="0" fontId="3" fillId="0" borderId="6" xfId="2" applyFont="1" applyBorder="1" applyAlignment="1">
      <alignment vertical="center"/>
    </xf>
    <xf numFmtId="0" fontId="7" fillId="0" borderId="0" xfId="0" applyFont="1" applyAlignment="1">
      <alignment vertical="center"/>
    </xf>
    <xf numFmtId="0" fontId="8" fillId="2" borderId="0" xfId="47" applyNumberFormat="1" applyFont="1" applyFill="1" applyBorder="1" applyAlignment="1" applyProtection="1">
      <alignment horizontal="center" vertical="center"/>
    </xf>
    <xf numFmtId="0" fontId="9" fillId="2" borderId="7" xfId="47" applyNumberFormat="1" applyFont="1" applyFill="1" applyBorder="1" applyAlignment="1" applyProtection="1">
      <alignment vertical="center"/>
    </xf>
    <xf numFmtId="0" fontId="10" fillId="2" borderId="7" xfId="47" applyNumberFormat="1" applyFont="1" applyFill="1" applyBorder="1" applyAlignment="1" applyProtection="1">
      <alignment vertical="center"/>
    </xf>
    <xf numFmtId="0" fontId="11" fillId="2" borderId="7" xfId="47" applyNumberFormat="1" applyFont="1" applyFill="1" applyBorder="1" applyAlignment="1" applyProtection="1">
      <alignment vertical="center"/>
    </xf>
    <xf numFmtId="0" fontId="9" fillId="2" borderId="8" xfId="47" applyNumberFormat="1" applyFont="1" applyFill="1" applyBorder="1" applyAlignment="1" applyProtection="1">
      <alignment horizontal="center" vertical="center"/>
    </xf>
    <xf numFmtId="0" fontId="9" fillId="2" borderId="8" xfId="47" applyNumberFormat="1" applyFont="1" applyFill="1" applyBorder="1" applyAlignment="1" applyProtection="1">
      <alignment horizontal="center" vertical="center" wrapText="1"/>
    </xf>
    <xf numFmtId="0" fontId="9" fillId="2" borderId="9" xfId="47" applyNumberFormat="1" applyFont="1" applyFill="1" applyBorder="1" applyAlignment="1" applyProtection="1">
      <alignment horizontal="center" vertical="center" wrapText="1"/>
    </xf>
    <xf numFmtId="0" fontId="9" fillId="2" borderId="4" xfId="47" applyNumberFormat="1" applyFont="1" applyFill="1" applyBorder="1" applyAlignment="1" applyProtection="1">
      <alignment horizontal="left" vertical="center"/>
    </xf>
    <xf numFmtId="0" fontId="9" fillId="2" borderId="4" xfId="47" applyNumberFormat="1" applyFont="1" applyFill="1" applyBorder="1" applyAlignment="1" applyProtection="1">
      <alignment horizontal="center" vertical="center" wrapText="1"/>
    </xf>
    <xf numFmtId="0" fontId="7" fillId="0" borderId="4" xfId="0" applyFont="1" applyBorder="1" applyAlignment="1">
      <alignment vertical="center"/>
    </xf>
    <xf numFmtId="176" fontId="11" fillId="2" borderId="10" xfId="41" applyNumberFormat="1" applyFont="1" applyFill="1" applyBorder="1" applyAlignment="1" applyProtection="1">
      <alignment horizontal="center" vertical="center" wrapText="1"/>
    </xf>
    <xf numFmtId="176" fontId="11" fillId="0" borderId="10" xfId="41" applyNumberFormat="1" applyFont="1" applyFill="1" applyBorder="1" applyAlignment="1" applyProtection="1">
      <alignment horizontal="center" vertical="center"/>
    </xf>
    <xf numFmtId="0" fontId="7" fillId="0" borderId="4" xfId="0" applyFont="1" applyBorder="1" applyAlignment="1">
      <alignment horizontal="center" vertical="center"/>
    </xf>
    <xf numFmtId="0" fontId="11" fillId="0" borderId="4" xfId="28" applyBorder="1" applyAlignment="1">
      <alignment horizontal="center" vertical="center"/>
    </xf>
    <xf numFmtId="0" fontId="11" fillId="0" borderId="4" xfId="44" applyBorder="1" applyAlignment="1">
      <alignment horizontal="center" vertical="center"/>
    </xf>
    <xf numFmtId="10" fontId="9" fillId="2" borderId="4" xfId="47" applyNumberFormat="1" applyFont="1" applyFill="1" applyBorder="1" applyAlignment="1" applyProtection="1">
      <alignment horizontal="center" vertical="center" wrapText="1"/>
    </xf>
    <xf numFmtId="0" fontId="1" fillId="0" borderId="4" xfId="8" applyBorder="1" applyAlignment="1">
      <alignment horizontal="center" vertical="center"/>
    </xf>
    <xf numFmtId="0" fontId="1" fillId="0" borderId="4" xfId="8" applyFill="1" applyBorder="1" applyAlignment="1">
      <alignment horizontal="center" vertical="center"/>
    </xf>
    <xf numFmtId="0" fontId="9" fillId="2" borderId="4" xfId="47" applyNumberFormat="1" applyFont="1" applyFill="1" applyBorder="1" applyAlignment="1" applyProtection="1">
      <alignment vertical="center"/>
    </xf>
    <xf numFmtId="176" fontId="9" fillId="2" borderId="4" xfId="47" applyNumberFormat="1" applyFont="1" applyFill="1" applyBorder="1" applyAlignment="1" applyProtection="1">
      <alignment horizontal="center" vertical="center" wrapText="1"/>
    </xf>
    <xf numFmtId="176" fontId="9" fillId="0" borderId="4" xfId="47" applyNumberFormat="1" applyFont="1" applyFill="1" applyBorder="1" applyAlignment="1" applyProtection="1">
      <alignment horizontal="center" vertical="center"/>
    </xf>
    <xf numFmtId="176" fontId="11" fillId="2" borderId="10" xfId="42" applyNumberFormat="1" applyFont="1" applyFill="1" applyBorder="1" applyAlignment="1" applyProtection="1">
      <alignment horizontal="center" vertical="center" wrapText="1"/>
    </xf>
    <xf numFmtId="176" fontId="11" fillId="0" borderId="10" xfId="42" applyNumberFormat="1" applyFont="1" applyFill="1" applyBorder="1" applyAlignment="1" applyProtection="1">
      <alignment horizontal="center" vertical="center"/>
    </xf>
    <xf numFmtId="0" fontId="11" fillId="0" borderId="4" xfId="43" applyBorder="1" applyAlignment="1">
      <alignment horizontal="center" vertical="center"/>
    </xf>
    <xf numFmtId="0" fontId="12" fillId="0" borderId="5" xfId="40" applyFont="1" applyBorder="1" applyAlignment="1">
      <alignment horizontal="left" vertical="top" wrapText="1"/>
    </xf>
    <xf numFmtId="0" fontId="13" fillId="0" borderId="0" xfId="11" applyFont="1" applyFill="1" applyAlignment="1">
      <alignment wrapText="1"/>
    </xf>
    <xf numFmtId="0" fontId="1" fillId="0" borderId="0" xfId="11" applyAlignment="1"/>
    <xf numFmtId="0" fontId="1" fillId="0" borderId="0" xfId="11" applyFill="1" applyAlignment="1"/>
    <xf numFmtId="0" fontId="2" fillId="0" borderId="0" xfId="11" applyFont="1" applyBorder="1" applyAlignment="1">
      <alignment horizontal="center" vertical="center"/>
    </xf>
    <xf numFmtId="0" fontId="2" fillId="0" borderId="11" xfId="11" applyFont="1" applyBorder="1" applyAlignment="1">
      <alignment horizontal="center" vertical="top"/>
    </xf>
    <xf numFmtId="0" fontId="2" fillId="0" borderId="11" xfId="11" applyFont="1" applyFill="1" applyBorder="1" applyAlignment="1">
      <alignment horizontal="center" vertical="top"/>
    </xf>
    <xf numFmtId="0" fontId="3" fillId="0" borderId="11" xfId="11" applyFont="1" applyFill="1" applyBorder="1" applyAlignment="1">
      <alignment horizontal="right" vertical="center" wrapText="1"/>
    </xf>
    <xf numFmtId="0" fontId="3" fillId="0" borderId="12" xfId="11" applyFont="1" applyBorder="1" applyAlignment="1">
      <alignment horizontal="center" vertical="center"/>
    </xf>
    <xf numFmtId="0" fontId="3" fillId="0" borderId="4" xfId="48" applyFont="1" applyFill="1" applyBorder="1" applyAlignment="1">
      <alignment horizontal="center" vertical="center" wrapText="1"/>
    </xf>
    <xf numFmtId="49" fontId="3" fillId="0" borderId="4" xfId="48" applyNumberFormat="1" applyFont="1" applyFill="1" applyBorder="1" applyAlignment="1">
      <alignment horizontal="center" vertical="center" wrapText="1"/>
    </xf>
    <xf numFmtId="0" fontId="3" fillId="0" borderId="12" xfId="11" applyFont="1" applyBorder="1" applyAlignment="1">
      <alignment horizontal="left" vertical="center"/>
    </xf>
    <xf numFmtId="0" fontId="3" fillId="0" borderId="4" xfId="24" applyFont="1" applyBorder="1" applyAlignment="1">
      <alignment vertical="center"/>
    </xf>
    <xf numFmtId="0" fontId="3" fillId="0" borderId="4" xfId="11" applyFont="1" applyFill="1" applyBorder="1" applyAlignment="1">
      <alignment horizontal="center" vertical="center"/>
    </xf>
    <xf numFmtId="2" fontId="3" fillId="0" borderId="4" xfId="11" applyNumberFormat="1" applyFont="1" applyFill="1" applyBorder="1" applyAlignment="1">
      <alignment horizontal="center" vertical="center"/>
    </xf>
    <xf numFmtId="0" fontId="3" fillId="0" borderId="4" xfId="24" applyFont="1" applyBorder="1" applyAlignment="1">
      <alignment horizontal="left" vertical="center"/>
    </xf>
    <xf numFmtId="0" fontId="11" fillId="0" borderId="4" xfId="24" applyFont="1" applyFill="1" applyBorder="1" applyAlignment="1">
      <alignment vertical="center" wrapText="1"/>
    </xf>
    <xf numFmtId="0" fontId="11" fillId="0" borderId="4" xfId="11" applyFont="1" applyFill="1" applyBorder="1" applyAlignment="1">
      <alignment horizontal="center" vertical="center" wrapText="1"/>
    </xf>
    <xf numFmtId="2" fontId="11" fillId="0" borderId="4" xfId="11" applyNumberFormat="1" applyFont="1" applyFill="1" applyBorder="1" applyAlignment="1">
      <alignment horizontal="center" vertical="center" wrapText="1"/>
    </xf>
    <xf numFmtId="0" fontId="11" fillId="0" borderId="4" xfId="24" applyFont="1" applyBorder="1" applyAlignment="1">
      <alignment horizontal="left" vertical="center"/>
    </xf>
    <xf numFmtId="0" fontId="11" fillId="0" borderId="4" xfId="11" applyFont="1" applyFill="1" applyBorder="1" applyAlignment="1">
      <alignment horizontal="center" vertical="center"/>
    </xf>
    <xf numFmtId="0" fontId="11" fillId="0" borderId="0" xfId="11" applyFont="1" applyFill="1" applyBorder="1" applyAlignment="1">
      <alignment horizontal="center" vertical="center"/>
    </xf>
    <xf numFmtId="0" fontId="9" fillId="0" borderId="4" xfId="11" applyFont="1" applyFill="1" applyBorder="1" applyAlignment="1">
      <alignment horizontal="center" vertical="center"/>
    </xf>
    <xf numFmtId="0" fontId="11" fillId="0" borderId="12" xfId="11" applyFont="1" applyFill="1" applyBorder="1" applyAlignment="1">
      <alignment horizontal="center" vertical="center"/>
    </xf>
    <xf numFmtId="0" fontId="11" fillId="0" borderId="4" xfId="24" applyFont="1" applyBorder="1" applyAlignment="1">
      <alignment vertical="center"/>
    </xf>
    <xf numFmtId="0" fontId="11" fillId="0" borderId="12" xfId="11" applyFont="1" applyFill="1" applyBorder="1" applyAlignment="1">
      <alignment horizontal="center" vertical="center" wrapText="1"/>
    </xf>
    <xf numFmtId="1" fontId="11" fillId="0" borderId="4" xfId="24" applyNumberFormat="1"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4" fillId="0" borderId="4" xfId="24" applyFont="1" applyBorder="1" applyAlignment="1">
      <alignment horizontal="center" vertical="center"/>
    </xf>
    <xf numFmtId="0" fontId="1" fillId="0" borderId="0" xfId="11" applyFont="1" applyAlignment="1"/>
    <xf numFmtId="0" fontId="0" fillId="0" borderId="0" xfId="11" applyFont="1" applyFill="1" applyAlignment="1"/>
    <xf numFmtId="0" fontId="3" fillId="0" borderId="11" xfId="11" applyFont="1" applyBorder="1" applyAlignment="1">
      <alignment horizontal="right" vertical="center" wrapText="1"/>
    </xf>
    <xf numFmtId="49" fontId="3" fillId="0" borderId="4" xfId="48" applyNumberFormat="1" applyFont="1" applyBorder="1" applyAlignment="1">
      <alignment horizontal="center" vertical="center" wrapText="1"/>
    </xf>
    <xf numFmtId="2" fontId="3" fillId="0" borderId="4" xfId="24" applyNumberFormat="1" applyFont="1" applyBorder="1" applyAlignment="1">
      <alignment horizontal="center" vertical="center"/>
    </xf>
    <xf numFmtId="0" fontId="3" fillId="0" borderId="4" xfId="24" applyFont="1" applyFill="1" applyBorder="1" applyAlignment="1">
      <alignment horizontal="left" vertical="center"/>
    </xf>
    <xf numFmtId="0" fontId="3" fillId="0" borderId="4" xfId="24" applyFont="1" applyFill="1" applyBorder="1" applyAlignment="1">
      <alignment vertical="center"/>
    </xf>
    <xf numFmtId="0" fontId="15" fillId="0" borderId="4" xfId="24" applyFont="1" applyBorder="1" applyAlignment="1">
      <alignment horizontal="center" vertical="center"/>
    </xf>
    <xf numFmtId="0" fontId="3" fillId="0" borderId="0" xfId="11" applyFont="1" applyAlignment="1"/>
    <xf numFmtId="0" fontId="3" fillId="0" borderId="0" xfId="11" applyFont="1" applyFill="1" applyAlignment="1">
      <alignment wrapText="1"/>
    </xf>
    <xf numFmtId="0" fontId="1" fillId="0" borderId="0" xfId="11" applyFont="1" applyFill="1" applyAlignment="1"/>
    <xf numFmtId="0" fontId="2" fillId="0" borderId="0" xfId="24" applyFont="1" applyAlignment="1">
      <alignment horizontal="centerContinuous" vertical="center"/>
    </xf>
    <xf numFmtId="0" fontId="16" fillId="0" borderId="0" xfId="24" applyFont="1" applyFill="1" applyAlignment="1">
      <alignment horizontal="centerContinuous"/>
    </xf>
    <xf numFmtId="0" fontId="16" fillId="0" borderId="0" xfId="24" applyFont="1" applyAlignment="1">
      <alignment horizontal="centerContinuous"/>
    </xf>
    <xf numFmtId="0" fontId="3" fillId="0" borderId="0" xfId="11" applyFont="1" applyAlignment="1">
      <alignment horizontal="right" vertical="center"/>
    </xf>
    <xf numFmtId="0" fontId="3" fillId="0" borderId="4" xfId="0" applyNumberFormat="1" applyFont="1" applyFill="1" applyBorder="1" applyAlignment="1" applyProtection="1">
      <alignment horizontal="center" vertical="center" wrapText="1"/>
    </xf>
    <xf numFmtId="0" fontId="3" fillId="0" borderId="4" xfId="48" applyFont="1" applyBorder="1" applyAlignment="1">
      <alignment horizontal="center" vertical="center" wrapText="1"/>
    </xf>
    <xf numFmtId="0" fontId="3" fillId="0" borderId="4" xfId="45" applyFont="1" applyBorder="1" applyAlignment="1">
      <alignment vertical="center"/>
    </xf>
    <xf numFmtId="0" fontId="3" fillId="0" borderId="4" xfId="11" applyFont="1" applyBorder="1" applyAlignment="1">
      <alignment horizontal="center" vertical="center"/>
    </xf>
    <xf numFmtId="1" fontId="3" fillId="0" borderId="0" xfId="11" applyNumberFormat="1" applyFont="1" applyAlignment="1"/>
    <xf numFmtId="0" fontId="3" fillId="0" borderId="4" xfId="45" applyFont="1" applyFill="1" applyBorder="1" applyAlignment="1">
      <alignment vertical="center" wrapText="1"/>
    </xf>
    <xf numFmtId="0" fontId="3" fillId="0" borderId="4" xfId="11" applyFont="1" applyFill="1" applyBorder="1" applyAlignment="1">
      <alignment horizontal="center" vertical="center" wrapText="1"/>
    </xf>
    <xf numFmtId="1" fontId="3" fillId="0" borderId="0" xfId="11" applyNumberFormat="1" applyFont="1" applyFill="1" applyAlignment="1">
      <alignment wrapText="1"/>
    </xf>
    <xf numFmtId="0" fontId="15" fillId="0" borderId="4" xfId="45" applyFont="1" applyBorder="1" applyAlignment="1">
      <alignment horizontal="center" vertical="center"/>
    </xf>
    <xf numFmtId="0" fontId="17" fillId="0" borderId="0" xfId="0" applyFont="1" applyAlignment="1"/>
    <xf numFmtId="0" fontId="17" fillId="0" borderId="0" xfId="0" applyFont="1" applyFill="1" applyAlignment="1">
      <alignment wrapText="1"/>
    </xf>
    <xf numFmtId="0" fontId="0" fillId="0" borderId="0" xfId="0" applyFont="1" applyAlignment="1"/>
    <xf numFmtId="0" fontId="18" fillId="0" borderId="0" xfId="24" applyAlignment="1"/>
    <xf numFmtId="0" fontId="0" fillId="0" borderId="0" xfId="0" applyFill="1" applyAlignment="1"/>
    <xf numFmtId="0" fontId="2" fillId="0" borderId="0" xfId="48" applyFont="1" applyAlignment="1">
      <alignment horizontal="centerContinuous" vertical="center"/>
    </xf>
    <xf numFmtId="0" fontId="16" fillId="0" borderId="0" xfId="48" applyFont="1" applyFill="1" applyAlignment="1">
      <alignment horizontal="centerContinuous"/>
    </xf>
    <xf numFmtId="0" fontId="18" fillId="0" borderId="0" xfId="48" applyAlignment="1">
      <alignment horizontal="centerContinuous"/>
    </xf>
    <xf numFmtId="0" fontId="18" fillId="0" borderId="0" xfId="48" applyAlignment="1"/>
    <xf numFmtId="0" fontId="18" fillId="0" borderId="0" xfId="48" applyFill="1" applyAlignment="1"/>
    <xf numFmtId="0" fontId="3" fillId="0" borderId="0" xfId="48" applyFont="1" applyAlignment="1">
      <alignment horizontal="right"/>
    </xf>
    <xf numFmtId="0" fontId="3" fillId="0" borderId="4" xfId="24" applyFont="1" applyBorder="1" applyAlignment="1">
      <alignment horizontal="center" vertical="center"/>
    </xf>
    <xf numFmtId="0" fontId="11" fillId="0" borderId="4" xfId="0" applyNumberFormat="1" applyFont="1" applyFill="1" applyBorder="1" applyAlignment="1" applyProtection="1">
      <alignment horizontal="left" vertical="center"/>
    </xf>
    <xf numFmtId="176" fontId="11" fillId="0" borderId="4" xfId="11" applyNumberFormat="1" applyFont="1" applyFill="1" applyBorder="1" applyAlignment="1">
      <alignment horizontal="center" vertical="center"/>
    </xf>
    <xf numFmtId="2" fontId="11" fillId="0" borderId="4" xfId="24" applyNumberFormat="1" applyFont="1" applyFill="1" applyBorder="1" applyAlignment="1">
      <alignment horizontal="center" vertical="center"/>
    </xf>
    <xf numFmtId="2" fontId="11" fillId="0" borderId="4" xfId="24" applyNumberFormat="1" applyFont="1" applyBorder="1" applyAlignment="1">
      <alignment horizontal="center" vertical="center"/>
    </xf>
    <xf numFmtId="0" fontId="11" fillId="0" borderId="4" xfId="0" applyNumberFormat="1" applyFont="1" applyFill="1" applyBorder="1" applyAlignment="1" applyProtection="1">
      <alignment horizontal="left" vertical="center" indent="1"/>
    </xf>
    <xf numFmtId="0" fontId="11" fillId="0" borderId="4" xfId="0" applyNumberFormat="1" applyFont="1" applyFill="1" applyBorder="1" applyAlignment="1" applyProtection="1">
      <alignment horizontal="left" vertical="center" wrapText="1"/>
    </xf>
    <xf numFmtId="176" fontId="11" fillId="0" borderId="4" xfId="11" applyNumberFormat="1" applyFont="1" applyFill="1" applyBorder="1" applyAlignment="1">
      <alignment horizontal="center" vertical="center" wrapText="1"/>
    </xf>
    <xf numFmtId="0" fontId="14" fillId="0" borderId="4" xfId="0" applyNumberFormat="1" applyFont="1" applyFill="1" applyBorder="1" applyAlignment="1" applyProtection="1">
      <alignment horizontal="left" vertical="center" indent="1"/>
    </xf>
    <xf numFmtId="0" fontId="14" fillId="0" borderId="4" xfId="0" applyNumberFormat="1" applyFont="1" applyFill="1" applyBorder="1" applyAlignment="1" applyProtection="1">
      <alignment vertical="center"/>
    </xf>
    <xf numFmtId="0" fontId="19" fillId="0" borderId="0" xfId="0" applyFont="1" applyFill="1" applyAlignment="1"/>
    <xf numFmtId="0" fontId="3" fillId="0" borderId="4" xfId="0" applyNumberFormat="1" applyFont="1" applyFill="1" applyBorder="1" applyAlignment="1" applyProtection="1">
      <alignment horizontal="left" vertical="center" indent="1"/>
    </xf>
    <xf numFmtId="0" fontId="14" fillId="0" borderId="4" xfId="0" applyNumberFormat="1" applyFont="1" applyFill="1" applyBorder="1" applyAlignment="1" applyProtection="1">
      <alignment horizontal="center" vertical="center"/>
    </xf>
    <xf numFmtId="0" fontId="3" fillId="0" borderId="5" xfId="0" applyFont="1" applyBorder="1" applyAlignment="1">
      <alignment vertical="center" wrapText="1"/>
    </xf>
    <xf numFmtId="0" fontId="4" fillId="0" borderId="5" xfId="0" applyFont="1" applyBorder="1" applyAlignment="1">
      <alignment vertical="center" wrapText="1"/>
    </xf>
    <xf numFmtId="0" fontId="5" fillId="0" borderId="5" xfId="24" applyFont="1" applyBorder="1" applyAlignment="1">
      <alignment horizontal="left" wrapText="1"/>
    </xf>
    <xf numFmtId="0" fontId="20" fillId="0" borderId="5" xfId="0" applyFont="1" applyBorder="1" applyAlignment="1">
      <alignment horizontal="left" wrapText="1"/>
    </xf>
    <xf numFmtId="0" fontId="18" fillId="0" borderId="0" xfId="0" applyFont="1" applyAlignment="1"/>
    <xf numFmtId="0" fontId="1" fillId="0" borderId="0" xfId="11" applyFont="1" applyFill="1" applyAlignment="1">
      <alignment horizontal="center" vertical="center"/>
    </xf>
    <xf numFmtId="0" fontId="3" fillId="0" borderId="12" xfId="11" applyFont="1" applyFill="1" applyBorder="1" applyAlignment="1">
      <alignment horizontal="center" vertical="center" wrapText="1"/>
    </xf>
    <xf numFmtId="1" fontId="3" fillId="0" borderId="4" xfId="11" applyNumberFormat="1" applyFont="1" applyFill="1" applyBorder="1" applyAlignment="1">
      <alignment horizontal="center" vertical="center"/>
    </xf>
    <xf numFmtId="1" fontId="3" fillId="0" borderId="4" xfId="24" applyNumberFormat="1" applyFont="1" applyFill="1" applyBorder="1" applyAlignment="1">
      <alignment horizontal="center" vertical="center"/>
    </xf>
    <xf numFmtId="0" fontId="3" fillId="0" borderId="1" xfId="24" applyFont="1" applyBorder="1" applyAlignment="1">
      <alignment vertical="center"/>
    </xf>
    <xf numFmtId="0" fontId="3" fillId="0" borderId="1" xfId="0" applyNumberFormat="1" applyFont="1" applyFill="1" applyBorder="1" applyAlignment="1" applyProtection="1">
      <alignment horizontal="left" vertical="center"/>
    </xf>
    <xf numFmtId="0" fontId="18" fillId="0" borderId="0" xfId="11" applyFont="1" applyFill="1" applyAlignment="1"/>
    <xf numFmtId="1" fontId="1" fillId="0" borderId="0" xfId="11" applyNumberFormat="1" applyAlignment="1"/>
    <xf numFmtId="0" fontId="1" fillId="0" borderId="5" xfId="24" applyFont="1" applyBorder="1" applyAlignment="1">
      <alignment horizontal="left" wrapText="1"/>
    </xf>
    <xf numFmtId="0" fontId="0" fillId="0" borderId="5" xfId="0" applyFont="1" applyBorder="1" applyAlignment="1">
      <alignment horizontal="left" wrapText="1"/>
    </xf>
    <xf numFmtId="0" fontId="4" fillId="0" borderId="0" xfId="11" applyFont="1" applyFill="1" applyAlignment="1">
      <alignment horizontal="right"/>
    </xf>
    <xf numFmtId="176" fontId="3" fillId="0" borderId="4" xfId="11" applyNumberFormat="1" applyFont="1" applyFill="1" applyBorder="1" applyAlignment="1">
      <alignment horizontal="center" vertical="center"/>
    </xf>
    <xf numFmtId="0" fontId="3" fillId="0" borderId="4" xfId="45" applyNumberFormat="1" applyFont="1" applyFill="1" applyBorder="1" applyAlignment="1">
      <alignment vertical="center" wrapText="1"/>
    </xf>
    <xf numFmtId="0" fontId="3" fillId="0" borderId="5" xfId="45" applyNumberFormat="1" applyFont="1" applyFill="1" applyBorder="1" applyAlignment="1">
      <alignment wrapText="1"/>
    </xf>
    <xf numFmtId="0" fontId="1" fillId="0" borderId="0" xfId="24" applyFont="1" applyAlignment="1">
      <alignment horizontal="center"/>
    </xf>
    <xf numFmtId="0" fontId="17" fillId="0" borderId="0" xfId="24" applyFont="1" applyAlignment="1"/>
    <xf numFmtId="0" fontId="0" fillId="0" borderId="0" xfId="24" applyFont="1" applyAlignment="1"/>
    <xf numFmtId="0" fontId="19" fillId="0" borderId="0" xfId="24" applyFont="1" applyAlignment="1"/>
    <xf numFmtId="0" fontId="2" fillId="0" borderId="0" xfId="24" applyFont="1" applyBorder="1" applyAlignment="1">
      <alignment horizontal="center" vertical="center"/>
    </xf>
    <xf numFmtId="0" fontId="1" fillId="0" borderId="0" xfId="24" applyFont="1" applyBorder="1" applyAlignment="1"/>
    <xf numFmtId="0" fontId="19" fillId="0" borderId="0" xfId="24" applyFont="1" applyBorder="1" applyAlignment="1"/>
    <xf numFmtId="0" fontId="18" fillId="0" borderId="0" xfId="24" applyBorder="1" applyAlignment="1"/>
    <xf numFmtId="0" fontId="3" fillId="0" borderId="0" xfId="24" applyFont="1" applyBorder="1" applyAlignment="1">
      <alignment horizontal="right"/>
    </xf>
    <xf numFmtId="0" fontId="11" fillId="0" borderId="4" xfId="48" applyFont="1" applyBorder="1" applyAlignment="1">
      <alignment horizontal="center" vertical="center" wrapText="1"/>
    </xf>
    <xf numFmtId="1" fontId="11" fillId="0" borderId="4" xfId="24" applyNumberFormat="1" applyFont="1" applyBorder="1" applyAlignment="1">
      <alignment horizontal="center" vertical="center" shrinkToFit="1"/>
    </xf>
    <xf numFmtId="0" fontId="11" fillId="0" borderId="4" xfId="24" applyFont="1" applyBorder="1" applyAlignment="1">
      <alignment horizontal="center" vertical="center"/>
    </xf>
    <xf numFmtId="0" fontId="14" fillId="0" borderId="4" xfId="0" applyNumberFormat="1" applyFont="1" applyFill="1" applyBorder="1" applyAlignment="1" applyProtection="1">
      <alignment horizontal="left" vertical="center"/>
    </xf>
    <xf numFmtId="0" fontId="11" fillId="0" borderId="4" xfId="0" applyFont="1" applyFill="1" applyBorder="1" applyAlignment="1">
      <alignment vertical="center"/>
    </xf>
    <xf numFmtId="0" fontId="11" fillId="0" borderId="4" xfId="0" applyFont="1" applyFill="1" applyBorder="1" applyAlignment="1">
      <alignment horizontal="left" vertical="center"/>
    </xf>
    <xf numFmtId="1" fontId="11" fillId="0" borderId="4" xfId="24" applyNumberFormat="1" applyFont="1" applyBorder="1" applyAlignment="1">
      <alignment horizontal="center" vertical="center"/>
    </xf>
    <xf numFmtId="1" fontId="18" fillId="0" borderId="0" xfId="24" applyNumberFormat="1" applyAlignment="1"/>
    <xf numFmtId="0" fontId="19" fillId="0" borderId="0" xfId="0" applyFont="1" applyAlignment="1"/>
    <xf numFmtId="0" fontId="1" fillId="0" borderId="0" xfId="49" applyAlignment="1"/>
    <xf numFmtId="0" fontId="21" fillId="0" borderId="0" xfId="49" applyFont="1" applyAlignment="1">
      <alignment horizontal="centerContinuous"/>
    </xf>
    <xf numFmtId="0" fontId="1" fillId="0" borderId="0" xfId="49" applyAlignment="1">
      <alignment horizontal="centerContinuous"/>
    </xf>
    <xf numFmtId="0" fontId="22" fillId="0" borderId="0" xfId="49" applyFont="1" applyAlignment="1"/>
    <xf numFmtId="0" fontId="22" fillId="0" borderId="0" xfId="24" applyFont="1" applyAlignment="1"/>
    <xf numFmtId="0" fontId="23" fillId="0" borderId="0" xfId="49" applyFont="1" applyAlignment="1"/>
    <xf numFmtId="49" fontId="5" fillId="0" borderId="0" xfId="49" applyNumberFormat="1" applyFont="1" applyAlignment="1">
      <alignment horizontal="distributed"/>
    </xf>
    <xf numFmtId="0" fontId="22" fillId="0" borderId="0" xfId="24" applyFont="1" applyAlignment="1">
      <alignment horizontal="left"/>
    </xf>
    <xf numFmtId="0" fontId="24" fillId="0" borderId="0" xfId="49" applyFont="1" applyAlignment="1">
      <alignment horizontal="center" vertical="center"/>
    </xf>
    <xf numFmtId="0" fontId="25" fillId="0" borderId="0" xfId="0" applyFont="1" applyAlignment="1">
      <alignment horizontal="center"/>
    </xf>
    <xf numFmtId="0" fontId="25" fillId="0" borderId="0" xfId="0" applyFont="1" applyAlignment="1"/>
    <xf numFmtId="0" fontId="26" fillId="0" borderId="0" xfId="0" applyFont="1" applyAlignment="1"/>
    <xf numFmtId="0" fontId="27" fillId="0" borderId="0" xfId="0" applyFont="1" applyAlignment="1"/>
    <xf numFmtId="0" fontId="28" fillId="0" borderId="0" xfId="0" applyFont="1" applyAlignment="1">
      <alignment horizontal="center"/>
    </xf>
    <xf numFmtId="0" fontId="29" fillId="0" borderId="0" xfId="0" applyFont="1" applyAlignment="1"/>
    <xf numFmtId="0" fontId="30" fillId="0" borderId="0" xfId="0" applyFont="1" applyAlignment="1">
      <alignment horizontal="center"/>
    </xf>
    <xf numFmtId="0" fontId="31" fillId="0" borderId="0" xfId="0" applyFont="1" applyAlignment="1"/>
    <xf numFmtId="57" fontId="30" fillId="0" borderId="0" xfId="0" applyNumberFormat="1" applyFont="1" applyAlignment="1">
      <alignment horizontal="center"/>
    </xf>
  </cellXfs>
  <cellStyles count="56">
    <cellStyle name="常规" xfId="0" builtinId="0"/>
    <cellStyle name="千位分隔" xfId="1" builtinId="3"/>
    <cellStyle name="常规_益阳市2015年国有资本经营预算" xfId="2"/>
    <cellStyle name="20% - 着色 1" xfId="3"/>
    <cellStyle name="货币" xfId="4" builtinId="4"/>
    <cellStyle name="差_高新区2015年上半年执行执行表 " xfId="5"/>
    <cellStyle name="20% - 着色 3" xfId="6"/>
    <cellStyle name="千位分隔[0]" xfId="7" builtinId="6"/>
    <cellStyle name="常规_2015年1-6月社保基金预算执行_市本级2018年1-6月社会保险基金预算执行情况 2" xfId="8"/>
    <cellStyle name="40% - 着色 1" xfId="9"/>
    <cellStyle name="百分比" xfId="10" builtinId="5"/>
    <cellStyle name="常规_Book1" xfId="11"/>
    <cellStyle name="40% - 着色 3" xfId="12"/>
    <cellStyle name="货币[0]" xfId="13" builtinId="7"/>
    <cellStyle name="常规 2 2" xfId="14"/>
    <cellStyle name="20% - 着色 2" xfId="15"/>
    <cellStyle name="差_市本级2018年1-6月社会保险基金预算执行情况" xfId="16"/>
    <cellStyle name="20% - 着色 4" xfId="17"/>
    <cellStyle name="着色 1" xfId="18"/>
    <cellStyle name="20% - 着色 5" xfId="19"/>
    <cellStyle name="着色 2" xfId="20"/>
    <cellStyle name="20% - 着色 6" xfId="21"/>
    <cellStyle name="40% - 着色 2" xfId="22"/>
    <cellStyle name="40% - 着色 4" xfId="23"/>
    <cellStyle name="常规_预算执行" xfId="24"/>
    <cellStyle name="40% - 着色 5" xfId="25"/>
    <cellStyle name="40% - 着色 6" xfId="26"/>
    <cellStyle name="60% - 着色 1" xfId="27"/>
    <cellStyle name="常规 39" xfId="28"/>
    <cellStyle name="60% - 着色 2" xfId="29"/>
    <cellStyle name="60% - 着色 3" xfId="30"/>
    <cellStyle name="60% - 着色 4" xfId="31"/>
    <cellStyle name="60% - 着色 5" xfId="32"/>
    <cellStyle name="千位_E22" xfId="33"/>
    <cellStyle name="千位[0]_E22" xfId="34"/>
    <cellStyle name="60% - 着色 6" xfId="35"/>
    <cellStyle name="标题 2 7 5" xfId="36"/>
    <cellStyle name="差_高新区2015年上半年执行执行表 _市本级2018年1-6月社会保险基金预算执行情况" xfId="37"/>
    <cellStyle name="常规 2" xfId="38"/>
    <cellStyle name="常规 2_2012年度湖南省省级国有资本经营预算表" xfId="39"/>
    <cellStyle name="常规 3" xfId="40"/>
    <cellStyle name="常规 36" xfId="41"/>
    <cellStyle name="常规 37" xfId="42"/>
    <cellStyle name="常规 40" xfId="43"/>
    <cellStyle name="常规 6" xfId="44"/>
    <cellStyle name="常规_Book1_人大执行06预算07" xfId="45"/>
    <cellStyle name="好_市本级2018年1-6月社会保险基金预算执行情况" xfId="46"/>
    <cellStyle name="常规_Sheet1" xfId="47"/>
    <cellStyle name="常规_预算执行2000预算2001" xfId="48"/>
    <cellStyle name="常规_执行09预算10(自留)" xfId="49"/>
    <cellStyle name="好_高新区2015年上半年执行执行表 " xfId="50"/>
    <cellStyle name="好_高新区2015年上半年执行执行表 _市本级2018年1-6月社会保险基金预算执行情况" xfId="51"/>
    <cellStyle name="着色 3" xfId="52"/>
    <cellStyle name="着色 4" xfId="53"/>
    <cellStyle name="着色 5" xfId="54"/>
    <cellStyle name="着色 6" xfId="55"/>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29579;&#20113;&#33437;\&#37073;&#21608;\2017&#24180;&#36130;&#25919;&#39044;&#31639;&#25253;&#21578;&#65288;&#21360;&#21047;&#34920;&#26368;&#21518;&#23450;&#31295;&#65289;12.30\2017&#24180;&#36130;&#25919;&#39044;&#31639;&#25253;&#21578;&#65288;&#21360;&#21047;&#34920;&#26368;&#21518;&#23450;&#31295;&#65289;12.30\2016&#24180;&#25191;&#34892;2017&#24180;&#39044;&#31639;&#20154;&#20195;&#20840;&#20307;&#20195;&#34920;(1229&#37073;&#21608;&#23450;) .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汇总收执"/>
      <sheetName val="汇总支执"/>
      <sheetName val="本级收执"/>
      <sheetName val="本级支执"/>
      <sheetName val="高新收执 "/>
      <sheetName val="高新支执"/>
      <sheetName val="大通湖收执"/>
      <sheetName val="大通湖支执"/>
      <sheetName val="汇总基收执"/>
      <sheetName val="汇总基支执"/>
      <sheetName val="本级基金收执"/>
      <sheetName val="本级基金支执"/>
      <sheetName val="高新基金收执"/>
      <sheetName val="高新基金支执"/>
      <sheetName val="大通湖基金收执"/>
      <sheetName val="大通湖基金支执 "/>
      <sheetName val="国有资本执行总表"/>
      <sheetName val="社保执行总表 "/>
      <sheetName val="汇总收预"/>
      <sheetName val="汇总支预"/>
      <sheetName val="汇总平衡"/>
      <sheetName val="本级收预"/>
      <sheetName val="本级支预"/>
      <sheetName val="本级平衡"/>
      <sheetName val="高新收预"/>
      <sheetName val="高新区支预"/>
      <sheetName val="大通湖收预 "/>
      <sheetName val="大通湖支预"/>
      <sheetName val="汇总基收预"/>
      <sheetName val="汇总基支预"/>
      <sheetName val="本级基收预"/>
      <sheetName val="本级基支预"/>
      <sheetName val="高新区基收预"/>
      <sheetName val="高新区基支预"/>
      <sheetName val="大通湖基收预"/>
      <sheetName val="大通湖区基支预"/>
      <sheetName val="国资收支预算"/>
      <sheetName val="2017社保预算总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86">
          <cell r="C86">
            <v>324950</v>
          </cell>
        </row>
      </sheetData>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7:H30"/>
  <sheetViews>
    <sheetView showGridLines="0" workbookViewId="0">
      <selection activeCell="E22" sqref="E22"/>
    </sheetView>
  </sheetViews>
  <sheetFormatPr defaultColWidth="9" defaultRowHeight="15.75" outlineLevelCol="7"/>
  <cols>
    <col min="1" max="1" width="10.125" customWidth="1"/>
    <col min="2" max="2" width="15.625" customWidth="1"/>
  </cols>
  <sheetData>
    <row r="7" ht="38.25" customHeight="1" spans="1:8">
      <c r="A7" s="181" t="s">
        <v>0</v>
      </c>
      <c r="B7" s="181"/>
      <c r="C7" s="181"/>
      <c r="D7" s="181"/>
      <c r="E7" s="181"/>
      <c r="F7" s="181"/>
      <c r="G7" s="181"/>
      <c r="H7" s="182"/>
    </row>
    <row r="8" ht="33.75" customHeight="1" spans="1:8">
      <c r="A8" s="181" t="s">
        <v>1</v>
      </c>
      <c r="B8" s="181"/>
      <c r="C8" s="181"/>
      <c r="D8" s="181"/>
      <c r="E8" s="181"/>
      <c r="F8" s="181"/>
      <c r="G8" s="181"/>
      <c r="H8" s="182"/>
    </row>
    <row r="9" ht="26.25" spans="1:5">
      <c r="A9" s="183"/>
      <c r="B9" s="183"/>
      <c r="C9" s="184"/>
      <c r="D9" s="183"/>
      <c r="E9" s="183"/>
    </row>
    <row r="10" ht="26.25" spans="1:5">
      <c r="A10" s="183"/>
      <c r="B10" s="183"/>
      <c r="C10" s="183"/>
      <c r="D10" s="183"/>
      <c r="E10" s="183"/>
    </row>
    <row r="11" ht="26.25" spans="1:5">
      <c r="A11" s="183"/>
      <c r="B11" s="183"/>
      <c r="C11" s="183"/>
      <c r="D11" s="183"/>
      <c r="E11" s="183"/>
    </row>
    <row r="12" ht="25.5" spans="1:7">
      <c r="A12" s="185" t="s">
        <v>2</v>
      </c>
      <c r="B12" s="185"/>
      <c r="C12" s="185"/>
      <c r="D12" s="185"/>
      <c r="E12" s="185"/>
      <c r="F12" s="185"/>
      <c r="G12" s="185"/>
    </row>
    <row r="13" ht="23.25" spans="1:5">
      <c r="A13" s="186"/>
      <c r="B13" s="186"/>
      <c r="C13" s="186"/>
      <c r="D13" s="186"/>
      <c r="E13" s="186"/>
    </row>
    <row r="22" ht="42" customHeight="1"/>
    <row r="27" ht="20.25" spans="1:8">
      <c r="A27" s="187" t="s">
        <v>3</v>
      </c>
      <c r="B27" s="187"/>
      <c r="C27" s="187"/>
      <c r="D27" s="187"/>
      <c r="E27" s="187"/>
      <c r="F27" s="187"/>
      <c r="G27" s="187"/>
      <c r="H27" s="188"/>
    </row>
    <row r="28" ht="20.25" spans="1:8">
      <c r="A28" s="189">
        <v>43689</v>
      </c>
      <c r="B28" s="189"/>
      <c r="C28" s="189"/>
      <c r="D28" s="189"/>
      <c r="E28" s="189"/>
      <c r="F28" s="189"/>
      <c r="G28" s="189"/>
      <c r="H28" s="188"/>
    </row>
    <row r="30" ht="23.25" spans="1:5">
      <c r="A30" s="186"/>
      <c r="B30" s="186"/>
      <c r="C30" s="186"/>
      <c r="D30" s="186"/>
      <c r="E30" s="186"/>
    </row>
  </sheetData>
  <mergeCells count="5">
    <mergeCell ref="A7:H7"/>
    <mergeCell ref="A8:H8"/>
    <mergeCell ref="A12:H12"/>
    <mergeCell ref="A27:H27"/>
    <mergeCell ref="A28:H28"/>
  </mergeCells>
  <printOptions horizontalCentered="1"/>
  <pageMargins left="0.55" right="0.55" top="1.40902777777778" bottom="0.984027777777778" header="0.510416666666667" footer="0.510416666666667"/>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F34"/>
  <sheetViews>
    <sheetView showZeros="0" workbookViewId="0">
      <pane xSplit="1" ySplit="3" topLeftCell="B17" activePane="bottomRight" state="frozen"/>
      <selection/>
      <selection pane="topRight"/>
      <selection pane="bottomLeft"/>
      <selection pane="bottomRight" activeCell="E22" sqref="E22"/>
    </sheetView>
  </sheetViews>
  <sheetFormatPr defaultColWidth="9" defaultRowHeight="14.25" outlineLevelCol="5"/>
  <cols>
    <col min="1" max="1" width="33.875" style="60" customWidth="1"/>
    <col min="2" max="3" width="7.625" style="61" customWidth="1"/>
    <col min="4" max="4" width="8.375" style="61" customWidth="1"/>
    <col min="5" max="5" width="8.25" style="61" customWidth="1"/>
    <col min="6" max="6" width="8.5" style="61" customWidth="1"/>
    <col min="7" max="16384" width="9" style="60"/>
  </cols>
  <sheetData>
    <row r="1" ht="69.75" customHeight="1" spans="1:6">
      <c r="A1" s="62" t="s">
        <v>204</v>
      </c>
      <c r="B1" s="62"/>
      <c r="C1" s="62"/>
      <c r="D1" s="62"/>
      <c r="E1" s="62"/>
      <c r="F1" s="62"/>
    </row>
    <row r="2" ht="15" customHeight="1" spans="1:6">
      <c r="A2" s="63"/>
      <c r="B2" s="64"/>
      <c r="C2" s="64"/>
      <c r="D2" s="65" t="s">
        <v>60</v>
      </c>
      <c r="E2" s="65"/>
      <c r="F2" s="65"/>
    </row>
    <row r="3" ht="38.25" customHeight="1" spans="1:6">
      <c r="A3" s="66" t="s">
        <v>136</v>
      </c>
      <c r="B3" s="67" t="s">
        <v>62</v>
      </c>
      <c r="C3" s="67" t="s">
        <v>109</v>
      </c>
      <c r="D3" s="67" t="s">
        <v>64</v>
      </c>
      <c r="E3" s="67" t="s">
        <v>65</v>
      </c>
      <c r="F3" s="68" t="s">
        <v>66</v>
      </c>
    </row>
    <row r="4" ht="20.25" hidden="1" customHeight="1" spans="1:6">
      <c r="A4" s="69" t="s">
        <v>149</v>
      </c>
      <c r="B4" s="67">
        <f>+B5</f>
        <v>0</v>
      </c>
      <c r="C4" s="67">
        <f>+C5</f>
        <v>0</v>
      </c>
      <c r="D4" s="67"/>
      <c r="E4" s="67">
        <f>+E5</f>
        <v>0</v>
      </c>
      <c r="F4" s="68"/>
    </row>
    <row r="5" ht="20.25" hidden="1" customHeight="1" spans="1:6">
      <c r="A5" s="69" t="s">
        <v>205</v>
      </c>
      <c r="B5" s="67"/>
      <c r="C5" s="67">
        <v>0</v>
      </c>
      <c r="D5" s="67"/>
      <c r="E5" s="67">
        <v>0</v>
      </c>
      <c r="F5" s="68"/>
    </row>
    <row r="6" ht="20.25" hidden="1" customHeight="1" spans="1:6">
      <c r="A6" s="70" t="s">
        <v>152</v>
      </c>
      <c r="B6" s="71">
        <f>SUM(B7:B8)</f>
        <v>0</v>
      </c>
      <c r="C6" s="71"/>
      <c r="D6" s="72"/>
      <c r="E6" s="71"/>
      <c r="F6" s="72"/>
    </row>
    <row r="7" ht="20.25" hidden="1" customHeight="1" spans="1:6">
      <c r="A7" s="73" t="s">
        <v>153</v>
      </c>
      <c r="B7" s="71"/>
      <c r="C7" s="71">
        <v>0</v>
      </c>
      <c r="D7" s="72"/>
      <c r="E7" s="71"/>
      <c r="F7" s="72"/>
    </row>
    <row r="8" ht="20.25" hidden="1" customHeight="1" spans="1:6">
      <c r="A8" s="73" t="s">
        <v>154</v>
      </c>
      <c r="B8" s="71"/>
      <c r="C8" s="71">
        <v>0</v>
      </c>
      <c r="D8" s="72"/>
      <c r="E8" s="71">
        <v>0</v>
      </c>
      <c r="F8" s="72"/>
    </row>
    <row r="9" s="59" customFormat="1" ht="26.25" customHeight="1" spans="1:6">
      <c r="A9" s="74" t="s">
        <v>206</v>
      </c>
      <c r="B9" s="75">
        <f>SUM(B10:B16)</f>
        <v>191299</v>
      </c>
      <c r="C9" s="75">
        <f>SUM(C10:C16)</f>
        <v>49420</v>
      </c>
      <c r="D9" s="76">
        <f>C9/B9*100</f>
        <v>25.8339039932253</v>
      </c>
      <c r="E9" s="75">
        <f>SUM(E10:E16)</f>
        <v>158757</v>
      </c>
      <c r="F9" s="76">
        <f>(C9-E9)/E9*100</f>
        <v>-68.8706639707225</v>
      </c>
    </row>
    <row r="10" ht="26.25" customHeight="1" spans="1:6">
      <c r="A10" s="77" t="s">
        <v>156</v>
      </c>
      <c r="B10" s="78">
        <v>180949</v>
      </c>
      <c r="C10" s="78">
        <v>47233</v>
      </c>
      <c r="D10" s="76">
        <f>C10/B10*100</f>
        <v>26.1029350811555</v>
      </c>
      <c r="E10" s="78">
        <v>158757</v>
      </c>
      <c r="F10" s="76">
        <f>(C10-E10)/E10*100</f>
        <v>-70.2482410224431</v>
      </c>
    </row>
    <row r="11" ht="26.25" customHeight="1" spans="1:6">
      <c r="A11" s="77" t="s">
        <v>157</v>
      </c>
      <c r="B11" s="78">
        <v>0</v>
      </c>
      <c r="C11" s="78">
        <v>0</v>
      </c>
      <c r="D11" s="76"/>
      <c r="E11" s="78"/>
      <c r="F11" s="76"/>
    </row>
    <row r="12" ht="26.25" customHeight="1" spans="1:6">
      <c r="A12" s="77" t="s">
        <v>158</v>
      </c>
      <c r="B12" s="78"/>
      <c r="C12" s="78">
        <v>0</v>
      </c>
      <c r="D12" s="76"/>
      <c r="E12" s="78"/>
      <c r="F12" s="76"/>
    </row>
    <row r="13" ht="26.25" customHeight="1" spans="1:6">
      <c r="A13" s="77" t="s">
        <v>159</v>
      </c>
      <c r="B13" s="79"/>
      <c r="C13" s="78">
        <v>0</v>
      </c>
      <c r="D13" s="76"/>
      <c r="E13" s="78">
        <v>0</v>
      </c>
      <c r="F13" s="76"/>
    </row>
    <row r="14" ht="26.25" customHeight="1" spans="1:6">
      <c r="A14" s="77" t="s">
        <v>207</v>
      </c>
      <c r="B14" s="80"/>
      <c r="C14" s="78">
        <v>0</v>
      </c>
      <c r="D14" s="76"/>
      <c r="E14" s="78">
        <v>0</v>
      </c>
      <c r="F14" s="76"/>
    </row>
    <row r="15" ht="26.25" customHeight="1" spans="1:6">
      <c r="A15" s="77" t="s">
        <v>162</v>
      </c>
      <c r="B15" s="78">
        <v>7150</v>
      </c>
      <c r="C15" s="78">
        <v>1377</v>
      </c>
      <c r="D15" s="76"/>
      <c r="E15" s="78">
        <v>0</v>
      </c>
      <c r="F15" s="76"/>
    </row>
    <row r="16" ht="26.25" customHeight="1" spans="1:6">
      <c r="A16" s="77" t="s">
        <v>163</v>
      </c>
      <c r="B16" s="81">
        <v>3200</v>
      </c>
      <c r="C16" s="81">
        <v>810</v>
      </c>
      <c r="D16" s="76"/>
      <c r="E16" s="81">
        <v>0</v>
      </c>
      <c r="F16" s="76"/>
    </row>
    <row r="17" ht="26.25" customHeight="1" spans="1:6">
      <c r="A17" s="82" t="s">
        <v>208</v>
      </c>
      <c r="B17" s="83">
        <f>+B18+B19+B20</f>
        <v>0</v>
      </c>
      <c r="C17" s="83">
        <v>60</v>
      </c>
      <c r="D17" s="76"/>
      <c r="E17" s="83">
        <v>377</v>
      </c>
      <c r="F17" s="76">
        <f t="shared" ref="F17:F20" si="0">(C17-E17)/E17*100</f>
        <v>-84.0848806366048</v>
      </c>
    </row>
    <row r="18" ht="20.25" hidden="1" customHeight="1" spans="1:6">
      <c r="A18" s="82" t="s">
        <v>165</v>
      </c>
      <c r="B18" s="78"/>
      <c r="C18" s="78"/>
      <c r="D18" s="76"/>
      <c r="E18" s="78"/>
      <c r="F18" s="76" t="e">
        <f>(C18-E18)/E18*100</f>
        <v>#DIV/0!</v>
      </c>
    </row>
    <row r="19" ht="20.25" hidden="1" customHeight="1" spans="1:6">
      <c r="A19" s="77" t="s">
        <v>166</v>
      </c>
      <c r="B19" s="78"/>
      <c r="C19" s="78">
        <v>0</v>
      </c>
      <c r="D19" s="76"/>
      <c r="E19" s="78">
        <v>0</v>
      </c>
      <c r="F19" s="76" t="e">
        <f>(C19-E19)/E19*100</f>
        <v>#DIV/0!</v>
      </c>
    </row>
    <row r="20" ht="26.25" customHeight="1" spans="1:6">
      <c r="A20" s="77" t="s">
        <v>167</v>
      </c>
      <c r="B20" s="78"/>
      <c r="C20" s="78">
        <v>60</v>
      </c>
      <c r="D20" s="76"/>
      <c r="E20" s="78">
        <v>377</v>
      </c>
      <c r="F20" s="76">
        <f>(C20-E20)/E20*100</f>
        <v>-84.0848806366048</v>
      </c>
    </row>
    <row r="21" ht="20.25" hidden="1" customHeight="1" spans="1:6">
      <c r="A21" s="82" t="s">
        <v>168</v>
      </c>
      <c r="B21" s="84">
        <f>+B22</f>
        <v>0</v>
      </c>
      <c r="C21" s="84">
        <f>+C22</f>
        <v>0</v>
      </c>
      <c r="D21" s="76"/>
      <c r="E21" s="84">
        <f>+E22</f>
        <v>0</v>
      </c>
      <c r="F21" s="76"/>
    </row>
    <row r="22" ht="20.25" hidden="1" customHeight="1" spans="1:6">
      <c r="A22" s="77" t="s">
        <v>169</v>
      </c>
      <c r="B22" s="78"/>
      <c r="C22" s="78"/>
      <c r="D22" s="76"/>
      <c r="E22" s="78">
        <v>0</v>
      </c>
      <c r="F22" s="76"/>
    </row>
    <row r="23" ht="26.25" customHeight="1" spans="1:6">
      <c r="A23" s="82" t="s">
        <v>209</v>
      </c>
      <c r="B23" s="78">
        <f>SUM(B24:B26)</f>
        <v>0</v>
      </c>
      <c r="C23" s="78"/>
      <c r="D23" s="76"/>
      <c r="E23" s="78">
        <v>55</v>
      </c>
      <c r="F23" s="76"/>
    </row>
    <row r="24" ht="26.25" customHeight="1" spans="1:6">
      <c r="A24" s="85" t="s">
        <v>210</v>
      </c>
      <c r="B24" s="78"/>
      <c r="C24" s="78"/>
      <c r="D24" s="76"/>
      <c r="E24" s="78"/>
      <c r="F24" s="76"/>
    </row>
    <row r="25" ht="26.25" customHeight="1" spans="1:6">
      <c r="A25" s="85" t="s">
        <v>211</v>
      </c>
      <c r="B25" s="78"/>
      <c r="C25" s="78"/>
      <c r="D25" s="76"/>
      <c r="E25" s="78">
        <v>55</v>
      </c>
      <c r="F25" s="76"/>
    </row>
    <row r="26" ht="26.25" customHeight="1" spans="1:6">
      <c r="A26" s="77" t="s">
        <v>174</v>
      </c>
      <c r="B26" s="78">
        <v>0</v>
      </c>
      <c r="C26" s="78">
        <v>0</v>
      </c>
      <c r="D26" s="76"/>
      <c r="E26" s="78"/>
      <c r="F26" s="76"/>
    </row>
    <row r="27" ht="20.25" hidden="1" customHeight="1" spans="1:6">
      <c r="A27" s="82" t="s">
        <v>175</v>
      </c>
      <c r="B27" s="78">
        <f>+B28</f>
        <v>0</v>
      </c>
      <c r="C27" s="78">
        <f>+C28</f>
        <v>0</v>
      </c>
      <c r="D27" s="76"/>
      <c r="E27" s="78">
        <f>+E28</f>
        <v>0</v>
      </c>
      <c r="F27" s="76"/>
    </row>
    <row r="28" ht="20.25" hidden="1" customHeight="1" spans="1:6">
      <c r="A28" s="77" t="s">
        <v>151</v>
      </c>
      <c r="B28" s="78"/>
      <c r="C28" s="78">
        <v>0</v>
      </c>
      <c r="D28" s="76"/>
      <c r="E28" s="78">
        <v>0</v>
      </c>
      <c r="F28" s="76"/>
    </row>
    <row r="29" ht="26.25" customHeight="1" spans="1:6">
      <c r="A29" s="82" t="s">
        <v>212</v>
      </c>
      <c r="B29" s="78">
        <f>SUM(B30:B32)</f>
        <v>50000</v>
      </c>
      <c r="C29" s="78">
        <f>SUM(C30:C32)</f>
        <v>917</v>
      </c>
      <c r="D29" s="76">
        <f t="shared" ref="D29:D30" si="1">C29/B29*100</f>
        <v>1.834</v>
      </c>
      <c r="E29" s="78">
        <v>630</v>
      </c>
      <c r="F29" s="76">
        <f>(C29-E29)/E29*100</f>
        <v>45.5555555555556</v>
      </c>
    </row>
    <row r="30" ht="26.25" customHeight="1" spans="1:6">
      <c r="A30" s="77" t="s">
        <v>179</v>
      </c>
      <c r="B30" s="78">
        <v>50000</v>
      </c>
      <c r="C30" s="78">
        <v>0</v>
      </c>
      <c r="D30" s="76">
        <f>C30/B30*100</f>
        <v>0</v>
      </c>
      <c r="E30" s="78">
        <v>0</v>
      </c>
      <c r="F30" s="76"/>
    </row>
    <row r="31" ht="26.25" customHeight="1" spans="1:6">
      <c r="A31" s="77" t="s">
        <v>180</v>
      </c>
      <c r="B31" s="78"/>
      <c r="C31" s="78">
        <v>401</v>
      </c>
      <c r="D31" s="76"/>
      <c r="E31" s="78">
        <v>414</v>
      </c>
      <c r="F31" s="76"/>
    </row>
    <row r="32" ht="26.25" customHeight="1" spans="1:6">
      <c r="A32" s="77" t="s">
        <v>181</v>
      </c>
      <c r="B32" s="78"/>
      <c r="C32" s="78">
        <v>516</v>
      </c>
      <c r="D32" s="76"/>
      <c r="E32" s="78">
        <v>216</v>
      </c>
      <c r="F32" s="76"/>
    </row>
    <row r="33" ht="26.25" customHeight="1" spans="1:6">
      <c r="A33" s="86" t="s">
        <v>182</v>
      </c>
      <c r="B33" s="78">
        <f>B6+B9+B17+B21+B23+B27+B29</f>
        <v>241299</v>
      </c>
      <c r="C33" s="78">
        <f>C6+C9+C17+C21+C23+C27+C29</f>
        <v>50397</v>
      </c>
      <c r="D33" s="76">
        <f>C33/B33*100</f>
        <v>20.8857061156491</v>
      </c>
      <c r="E33" s="78">
        <f>E6+E9+E17+E21+E23+E27+E29</f>
        <v>159819</v>
      </c>
      <c r="F33" s="76">
        <f>(C33-E33)/E33*100</f>
        <v>-68.4662023914553</v>
      </c>
    </row>
    <row r="34" ht="15.75" spans="1:2">
      <c r="A34" s="87"/>
      <c r="B34" s="88"/>
    </row>
  </sheetData>
  <mergeCells count="2">
    <mergeCell ref="A1:F1"/>
    <mergeCell ref="D2:F2"/>
  </mergeCells>
  <printOptions horizontalCentered="1"/>
  <pageMargins left="0.747916666666667" right="0.747916666666667" top="0.984027777777778" bottom="0.786805555555556" header="0.393055555555556" footer="0.55"/>
  <pageSetup paperSize="9" firstPageNumber="6" orientation="portrait" useFirstPageNumber="1"/>
  <headerFooter alignWithMargins="0">
    <oddFooter>&amp;C&amp;"宋体,常规"第&amp;"Times New Roman,常规" 8 &amp;"宋体,常规"页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6"/>
  <sheetViews>
    <sheetView workbookViewId="0">
      <selection activeCell="J8" sqref="J8"/>
    </sheetView>
  </sheetViews>
  <sheetFormatPr defaultColWidth="9" defaultRowHeight="13.5" outlineLevelCol="7"/>
  <cols>
    <col min="1" max="1" width="29.375" style="33" customWidth="1"/>
    <col min="2" max="8" width="13" style="33" customWidth="1"/>
    <col min="9" max="16384" width="9" style="33"/>
  </cols>
  <sheetData>
    <row r="1" ht="49.5" customHeight="1" spans="1:8">
      <c r="A1" s="34" t="s">
        <v>30</v>
      </c>
      <c r="B1" s="34"/>
      <c r="C1" s="34"/>
      <c r="D1" s="34"/>
      <c r="E1" s="34"/>
      <c r="F1" s="34"/>
      <c r="G1" s="34"/>
      <c r="H1" s="34"/>
    </row>
    <row r="2" ht="15.75" spans="1:8">
      <c r="A2" s="35"/>
      <c r="B2" s="36"/>
      <c r="C2" s="36"/>
      <c r="D2" s="36"/>
      <c r="E2" s="36"/>
      <c r="F2" s="36"/>
      <c r="G2" s="36"/>
      <c r="H2" s="37" t="s">
        <v>60</v>
      </c>
    </row>
    <row r="3" ht="48" customHeight="1" spans="1:8">
      <c r="A3" s="38" t="s">
        <v>213</v>
      </c>
      <c r="B3" s="39" t="s">
        <v>133</v>
      </c>
      <c r="C3" s="40" t="s">
        <v>214</v>
      </c>
      <c r="D3" s="40" t="s">
        <v>215</v>
      </c>
      <c r="E3" s="39" t="s">
        <v>216</v>
      </c>
      <c r="F3" s="39" t="s">
        <v>217</v>
      </c>
      <c r="G3" s="39" t="s">
        <v>218</v>
      </c>
      <c r="H3" s="39" t="s">
        <v>219</v>
      </c>
    </row>
    <row r="4" ht="24.75" customHeight="1" spans="1:8">
      <c r="A4" s="41" t="s">
        <v>220</v>
      </c>
      <c r="B4" s="42"/>
      <c r="C4" s="42"/>
      <c r="D4" s="42"/>
      <c r="E4" s="42"/>
      <c r="F4" s="43"/>
      <c r="G4" s="43"/>
      <c r="H4" s="43"/>
    </row>
    <row r="5" ht="24.75" customHeight="1" spans="1:8">
      <c r="A5" s="41" t="s">
        <v>221</v>
      </c>
      <c r="B5" s="44">
        <f t="shared" ref="B5:B6" si="0">SUM(C5:H5)</f>
        <v>261700</v>
      </c>
      <c r="C5" s="45">
        <v>158057</v>
      </c>
      <c r="D5" s="45">
        <v>40838</v>
      </c>
      <c r="E5" s="45">
        <v>1691</v>
      </c>
      <c r="F5" s="45">
        <v>52062</v>
      </c>
      <c r="G5" s="45">
        <v>7015</v>
      </c>
      <c r="H5" s="45">
        <v>2037</v>
      </c>
    </row>
    <row r="6" ht="24.75" customHeight="1" spans="1:8">
      <c r="A6" s="41" t="s">
        <v>222</v>
      </c>
      <c r="B6" s="44">
        <f>SUM(C6:H6)</f>
        <v>167710</v>
      </c>
      <c r="C6" s="46">
        <v>98696</v>
      </c>
      <c r="D6" s="47">
        <v>25991</v>
      </c>
      <c r="E6" s="46">
        <v>733</v>
      </c>
      <c r="F6" s="46">
        <v>36952</v>
      </c>
      <c r="G6" s="48">
        <v>3935</v>
      </c>
      <c r="H6" s="46">
        <v>1403</v>
      </c>
    </row>
    <row r="7" ht="24.75" customHeight="1" spans="1:8">
      <c r="A7" s="41" t="s">
        <v>223</v>
      </c>
      <c r="B7" s="49">
        <f t="shared" ref="B7" si="1">B6/B5</f>
        <v>0.640848299579671</v>
      </c>
      <c r="C7" s="49">
        <f t="shared" ref="C7:H7" si="2">C6/C5</f>
        <v>0.624432957730439</v>
      </c>
      <c r="D7" s="49">
        <f>D6/D5</f>
        <v>0.636441549537196</v>
      </c>
      <c r="E7" s="49">
        <f>E6/E5</f>
        <v>0.433471318746304</v>
      </c>
      <c r="F7" s="49">
        <f>F6/F5</f>
        <v>0.709769121432139</v>
      </c>
      <c r="G7" s="49">
        <f>G6/G5</f>
        <v>0.560940841054882</v>
      </c>
      <c r="H7" s="49">
        <f>H6/H5</f>
        <v>0.688757977417771</v>
      </c>
    </row>
    <row r="8" ht="24.75" customHeight="1" spans="1:8">
      <c r="A8" s="41" t="s">
        <v>224</v>
      </c>
      <c r="B8" s="50">
        <f>SUM(C8:H8)</f>
        <v>145947</v>
      </c>
      <c r="C8" s="50">
        <v>86330</v>
      </c>
      <c r="D8" s="50">
        <v>19332</v>
      </c>
      <c r="E8" s="50">
        <v>707</v>
      </c>
      <c r="F8" s="51">
        <v>34308</v>
      </c>
      <c r="G8" s="50">
        <v>3932</v>
      </c>
      <c r="H8" s="50">
        <v>1338</v>
      </c>
    </row>
    <row r="9" ht="24.75" customHeight="1" spans="1:8">
      <c r="A9" s="52" t="s">
        <v>225</v>
      </c>
      <c r="B9" s="49">
        <f t="shared" ref="B9" si="3">(B6-B8)/B8</f>
        <v>0.149115774904589</v>
      </c>
      <c r="C9" s="49">
        <f t="shared" ref="C9:H9" si="4">(C6-C8)/C8</f>
        <v>0.143241051778061</v>
      </c>
      <c r="D9" s="49">
        <f>(D6-D8)/D8</f>
        <v>0.344454789985516</v>
      </c>
      <c r="E9" s="49">
        <f>(E6-E8)/E8</f>
        <v>0.0367751060820368</v>
      </c>
      <c r="F9" s="49">
        <f>(F6-F8)/F8</f>
        <v>0.0770665733939606</v>
      </c>
      <c r="G9" s="49">
        <f>(G6-G8)/G8</f>
        <v>0.000762970498474059</v>
      </c>
      <c r="H9" s="49">
        <f>(H6-H8)/H8</f>
        <v>0.0485799701046338</v>
      </c>
    </row>
    <row r="10" ht="24.75" customHeight="1" spans="1:8">
      <c r="A10" s="52" t="s">
        <v>226</v>
      </c>
      <c r="B10" s="53"/>
      <c r="C10" s="54"/>
      <c r="D10" s="54"/>
      <c r="E10" s="54"/>
      <c r="F10" s="54"/>
      <c r="G10" s="54"/>
      <c r="H10" s="54"/>
    </row>
    <row r="11" ht="24.75" customHeight="1" spans="1:8">
      <c r="A11" s="41" t="s">
        <v>227</v>
      </c>
      <c r="B11" s="55">
        <f t="shared" ref="B11:B12" si="5">SUM(C11:H11)</f>
        <v>265079</v>
      </c>
      <c r="C11" s="56">
        <v>161726</v>
      </c>
      <c r="D11" s="56">
        <v>43717</v>
      </c>
      <c r="E11" s="56">
        <v>1675</v>
      </c>
      <c r="F11" s="56">
        <v>48904</v>
      </c>
      <c r="G11" s="56">
        <v>5268</v>
      </c>
      <c r="H11" s="56">
        <v>3789</v>
      </c>
    </row>
    <row r="12" ht="24.75" customHeight="1" spans="1:8">
      <c r="A12" s="41" t="s">
        <v>228</v>
      </c>
      <c r="B12" s="55">
        <f>SUM(C12:H12)</f>
        <v>116352</v>
      </c>
      <c r="C12" s="46">
        <v>73737</v>
      </c>
      <c r="D12" s="57">
        <v>23849</v>
      </c>
      <c r="E12" s="46">
        <v>842</v>
      </c>
      <c r="F12" s="46">
        <v>13864</v>
      </c>
      <c r="G12" s="48">
        <v>2893</v>
      </c>
      <c r="H12" s="46">
        <v>1167</v>
      </c>
    </row>
    <row r="13" ht="24.75" customHeight="1" spans="1:8">
      <c r="A13" s="41" t="s">
        <v>223</v>
      </c>
      <c r="B13" s="49">
        <f t="shared" ref="B13" si="6">B12/B11</f>
        <v>0.438933299129693</v>
      </c>
      <c r="C13" s="49">
        <f t="shared" ref="C13:H13" si="7">C12/C11</f>
        <v>0.455937820758567</v>
      </c>
      <c r="D13" s="49">
        <f>D12/D11</f>
        <v>0.545531486607041</v>
      </c>
      <c r="E13" s="49">
        <f>E12/E11</f>
        <v>0.502686567164179</v>
      </c>
      <c r="F13" s="49">
        <f>F12/F11</f>
        <v>0.283494192704073</v>
      </c>
      <c r="G13" s="49">
        <f>G12/G11</f>
        <v>0.54916476841306</v>
      </c>
      <c r="H13" s="49">
        <f>H12/H11</f>
        <v>0.307996832937451</v>
      </c>
    </row>
    <row r="14" ht="24.75" customHeight="1" spans="1:8">
      <c r="A14" s="41" t="s">
        <v>224</v>
      </c>
      <c r="B14" s="50">
        <f>SUM(C14:H14)</f>
        <v>106203</v>
      </c>
      <c r="C14" s="50">
        <v>68480</v>
      </c>
      <c r="D14" s="50">
        <v>21077</v>
      </c>
      <c r="E14" s="50">
        <v>572</v>
      </c>
      <c r="F14" s="51">
        <v>12152</v>
      </c>
      <c r="G14" s="50">
        <v>2694</v>
      </c>
      <c r="H14" s="50">
        <v>1228</v>
      </c>
    </row>
    <row r="15" ht="24.75" customHeight="1" spans="1:8">
      <c r="A15" s="52" t="s">
        <v>225</v>
      </c>
      <c r="B15" s="49">
        <f t="shared" ref="B15" si="8">(B12-B14)/B14</f>
        <v>0.0955622722521963</v>
      </c>
      <c r="C15" s="49">
        <f t="shared" ref="C15:H15" si="9">(C12-C14)/C14</f>
        <v>0.0767669392523364</v>
      </c>
      <c r="D15" s="49">
        <f>(D12-D14)/D14</f>
        <v>0.131517768183328</v>
      </c>
      <c r="E15" s="49">
        <f>(E12-E14)/E14</f>
        <v>0.472027972027972</v>
      </c>
      <c r="F15" s="49">
        <f>(F12-F14)/F14</f>
        <v>0.140882159315339</v>
      </c>
      <c r="G15" s="49">
        <f>(G12-G14)/G14</f>
        <v>0.0738678544914625</v>
      </c>
      <c r="H15" s="49">
        <f>(H12-H14)/H14</f>
        <v>-0.0496742671009772</v>
      </c>
    </row>
    <row r="16" ht="69" customHeight="1" spans="1:8">
      <c r="A16" s="58" t="s">
        <v>229</v>
      </c>
      <c r="B16" s="58"/>
      <c r="C16" s="58"/>
      <c r="D16" s="58"/>
      <c r="E16" s="58"/>
      <c r="F16" s="58"/>
      <c r="G16" s="58"/>
      <c r="H16" s="58"/>
    </row>
  </sheetData>
  <mergeCells count="2">
    <mergeCell ref="A1:H1"/>
    <mergeCell ref="A16:H16"/>
  </mergeCells>
  <printOptions horizontalCentered="1"/>
  <pageMargins left="0.707638888888889" right="0.707638888888889" top="0.86875" bottom="0.747916666666667" header="0.313888888888889" footer="0.55"/>
  <pageSetup paperSize="9" firstPageNumber="9" orientation="landscape" useFirstPageNumber="1"/>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O22"/>
  <sheetViews>
    <sheetView view="pageBreakPreview" zoomScaleNormal="100" zoomScaleSheetLayoutView="100" workbookViewId="0">
      <selection activeCell="E22" sqref="E22"/>
    </sheetView>
  </sheetViews>
  <sheetFormatPr defaultColWidth="9" defaultRowHeight="14.25"/>
  <cols>
    <col min="1" max="1" width="39.5" style="3" customWidth="1"/>
    <col min="2" max="2" width="11.875" style="3" customWidth="1"/>
    <col min="3" max="3" width="11" style="3" customWidth="1"/>
    <col min="4" max="4" width="12.5" style="3" customWidth="1"/>
    <col min="5" max="5" width="29" style="3" customWidth="1"/>
    <col min="6" max="6" width="11.375" style="3" customWidth="1"/>
    <col min="7" max="7" width="11.5" style="3" customWidth="1"/>
    <col min="8" max="8" width="10.25" style="3" customWidth="1"/>
    <col min="9" max="9" width="12.75" style="3" customWidth="1"/>
    <col min="10" max="10" width="18" style="3" customWidth="1"/>
    <col min="11" max="16384" width="9" style="3"/>
  </cols>
  <sheetData>
    <row r="1" ht="37.5" customHeight="1" spans="1:9">
      <c r="A1" s="4" t="s">
        <v>33</v>
      </c>
      <c r="B1" s="4"/>
      <c r="C1" s="4"/>
      <c r="D1" s="4"/>
      <c r="E1" s="4"/>
      <c r="F1" s="4"/>
      <c r="G1" s="4"/>
      <c r="H1" s="4"/>
      <c r="I1" s="26"/>
    </row>
    <row r="2" ht="17.25" customHeight="1" spans="2:15">
      <c r="B2" s="5"/>
      <c r="C2" s="5"/>
      <c r="D2" s="5"/>
      <c r="F2" s="5"/>
      <c r="G2" s="5"/>
      <c r="H2" s="5" t="s">
        <v>230</v>
      </c>
      <c r="I2" s="5"/>
      <c r="J2" s="5"/>
      <c r="K2" s="5"/>
      <c r="L2" s="5"/>
      <c r="M2" s="5"/>
      <c r="N2" s="5"/>
      <c r="O2" s="5"/>
    </row>
    <row r="3" ht="24.95" customHeight="1" spans="1:15">
      <c r="A3" s="6" t="s">
        <v>231</v>
      </c>
      <c r="B3" s="7"/>
      <c r="C3" s="7"/>
      <c r="D3" s="8"/>
      <c r="E3" s="9" t="s">
        <v>232</v>
      </c>
      <c r="F3" s="9"/>
      <c r="G3" s="9"/>
      <c r="H3" s="9"/>
      <c r="I3" s="27"/>
      <c r="J3" s="28"/>
      <c r="K3" s="28"/>
      <c r="L3" s="28"/>
      <c r="M3" s="28"/>
      <c r="N3" s="28"/>
      <c r="O3" s="28"/>
    </row>
    <row r="4" s="1" customFormat="1" ht="24.95" customHeight="1" spans="1:15">
      <c r="A4" s="10" t="s">
        <v>233</v>
      </c>
      <c r="B4" s="10" t="s">
        <v>62</v>
      </c>
      <c r="C4" s="10" t="s">
        <v>109</v>
      </c>
      <c r="D4" s="10" t="s">
        <v>234</v>
      </c>
      <c r="E4" s="10" t="s">
        <v>235</v>
      </c>
      <c r="F4" s="10" t="s">
        <v>62</v>
      </c>
      <c r="G4" s="10" t="s">
        <v>109</v>
      </c>
      <c r="H4" s="10" t="s">
        <v>234</v>
      </c>
      <c r="I4" s="29"/>
      <c r="J4" s="30"/>
      <c r="K4" s="30"/>
      <c r="L4" s="30"/>
      <c r="M4" s="30"/>
      <c r="N4" s="30"/>
      <c r="O4" s="30"/>
    </row>
    <row r="5" ht="24.95" customHeight="1" spans="1:15">
      <c r="A5" s="11" t="s">
        <v>236</v>
      </c>
      <c r="B5" s="12">
        <f>+B6+B8</f>
        <v>1086</v>
      </c>
      <c r="C5" s="12">
        <v>1086</v>
      </c>
      <c r="D5" s="13">
        <f t="shared" ref="D5:D6" si="0">C5/B5*100</f>
        <v>100</v>
      </c>
      <c r="E5" s="11" t="s">
        <v>237</v>
      </c>
      <c r="F5" s="9"/>
      <c r="G5" s="9"/>
      <c r="H5" s="9"/>
      <c r="I5" s="31"/>
      <c r="J5" s="28"/>
      <c r="K5" s="28"/>
      <c r="L5" s="28"/>
      <c r="M5" s="28"/>
      <c r="N5" s="28"/>
      <c r="O5" s="28"/>
    </row>
    <row r="6" ht="24.95" customHeight="1" spans="1:15">
      <c r="A6" s="11" t="s">
        <v>238</v>
      </c>
      <c r="B6" s="12">
        <v>1061</v>
      </c>
      <c r="C6" s="12">
        <v>1061</v>
      </c>
      <c r="D6" s="14">
        <f>C6/B6*100</f>
        <v>100</v>
      </c>
      <c r="E6" s="11" t="s">
        <v>239</v>
      </c>
      <c r="F6" s="9"/>
      <c r="G6" s="9"/>
      <c r="H6" s="9"/>
      <c r="I6" s="31"/>
      <c r="J6" s="28"/>
      <c r="K6" s="28"/>
      <c r="L6" s="28"/>
      <c r="M6" s="28"/>
      <c r="N6" s="28"/>
      <c r="O6" s="28"/>
    </row>
    <row r="7" ht="24.95" customHeight="1" spans="1:15">
      <c r="A7" s="15" t="s">
        <v>240</v>
      </c>
      <c r="B7" s="12"/>
      <c r="C7" s="12"/>
      <c r="D7" s="14"/>
      <c r="E7" s="11" t="s">
        <v>241</v>
      </c>
      <c r="F7" s="9"/>
      <c r="G7" s="9"/>
      <c r="H7" s="9"/>
      <c r="I7" s="31"/>
      <c r="J7" s="28"/>
      <c r="K7" s="28"/>
      <c r="L7" s="28"/>
      <c r="M7" s="28"/>
      <c r="N7" s="28"/>
      <c r="O7" s="28"/>
    </row>
    <row r="8" ht="24.95" customHeight="1" spans="1:15">
      <c r="A8" s="11" t="s">
        <v>242</v>
      </c>
      <c r="B8" s="12">
        <v>25</v>
      </c>
      <c r="C8" s="12">
        <v>25</v>
      </c>
      <c r="D8" s="14">
        <f>C8/B8*100</f>
        <v>100</v>
      </c>
      <c r="E8" s="11" t="s">
        <v>243</v>
      </c>
      <c r="F8" s="9"/>
      <c r="G8" s="9"/>
      <c r="H8" s="9"/>
      <c r="I8" s="31"/>
      <c r="J8" s="28"/>
      <c r="K8" s="28"/>
      <c r="L8" s="28"/>
      <c r="M8" s="28"/>
      <c r="N8" s="28"/>
      <c r="O8" s="28"/>
    </row>
    <row r="9" ht="24.95" customHeight="1" spans="1:15">
      <c r="A9" s="11" t="s">
        <v>244</v>
      </c>
      <c r="B9" s="12"/>
      <c r="C9" s="12"/>
      <c r="D9" s="14"/>
      <c r="E9" s="11" t="s">
        <v>245</v>
      </c>
      <c r="F9" s="9"/>
      <c r="G9" s="9"/>
      <c r="H9" s="9"/>
      <c r="I9" s="31"/>
      <c r="J9" s="28"/>
      <c r="K9" s="28"/>
      <c r="L9" s="28"/>
      <c r="M9" s="28"/>
      <c r="N9" s="28"/>
      <c r="O9" s="28"/>
    </row>
    <row r="10" ht="24.95" customHeight="1" spans="1:15">
      <c r="A10" s="16" t="s">
        <v>246</v>
      </c>
      <c r="B10" s="17"/>
      <c r="C10" s="17"/>
      <c r="D10" s="14"/>
      <c r="E10" s="11" t="s">
        <v>247</v>
      </c>
      <c r="F10" s="18"/>
      <c r="G10" s="18"/>
      <c r="H10" s="19"/>
      <c r="I10" s="32"/>
      <c r="J10" s="28"/>
      <c r="K10" s="28"/>
      <c r="L10" s="28"/>
      <c r="M10" s="28"/>
      <c r="N10" s="28"/>
      <c r="O10" s="28"/>
    </row>
    <row r="11" ht="24.95" customHeight="1" spans="1:15">
      <c r="A11" s="16" t="s">
        <v>248</v>
      </c>
      <c r="B11" s="17"/>
      <c r="C11" s="17"/>
      <c r="D11" s="14"/>
      <c r="E11" s="11" t="s">
        <v>249</v>
      </c>
      <c r="F11" s="9"/>
      <c r="G11" s="9"/>
      <c r="H11" s="9"/>
      <c r="I11" s="31"/>
      <c r="J11" s="28"/>
      <c r="K11" s="28"/>
      <c r="L11" s="28"/>
      <c r="M11" s="28"/>
      <c r="N11" s="28"/>
      <c r="O11" s="28"/>
    </row>
    <row r="12" ht="24.95" customHeight="1" spans="1:15">
      <c r="A12" s="20" t="s">
        <v>250</v>
      </c>
      <c r="B12" s="17"/>
      <c r="C12" s="17"/>
      <c r="D12" s="14"/>
      <c r="E12" s="11" t="s">
        <v>251</v>
      </c>
      <c r="F12" s="9"/>
      <c r="G12" s="9"/>
      <c r="H12" s="9"/>
      <c r="I12" s="31"/>
      <c r="J12" s="28"/>
      <c r="K12" s="28"/>
      <c r="L12" s="28"/>
      <c r="M12" s="28"/>
      <c r="N12" s="28"/>
      <c r="O12" s="28"/>
    </row>
    <row r="13" ht="24.95" customHeight="1" spans="1:15">
      <c r="A13" s="11" t="s">
        <v>252</v>
      </c>
      <c r="B13" s="12"/>
      <c r="C13" s="12"/>
      <c r="D13" s="14"/>
      <c r="E13" s="11" t="s">
        <v>253</v>
      </c>
      <c r="F13" s="9"/>
      <c r="G13" s="9"/>
      <c r="H13" s="9"/>
      <c r="I13" s="31"/>
      <c r="J13" s="28"/>
      <c r="K13" s="28"/>
      <c r="L13" s="28"/>
      <c r="M13" s="28"/>
      <c r="N13" s="28"/>
      <c r="O13" s="28"/>
    </row>
    <row r="14" ht="24.95" customHeight="1" spans="1:15">
      <c r="A14" s="11" t="s">
        <v>254</v>
      </c>
      <c r="B14" s="12"/>
      <c r="C14" s="12"/>
      <c r="D14" s="14"/>
      <c r="E14" s="11" t="s">
        <v>255</v>
      </c>
      <c r="F14" s="9"/>
      <c r="G14" s="9"/>
      <c r="H14" s="9"/>
      <c r="I14" s="31"/>
      <c r="J14" s="28"/>
      <c r="K14" s="28"/>
      <c r="L14" s="28"/>
      <c r="M14" s="28"/>
      <c r="N14" s="28"/>
      <c r="O14" s="28"/>
    </row>
    <row r="15" ht="24.95" customHeight="1" spans="1:15">
      <c r="A15" s="11" t="s">
        <v>256</v>
      </c>
      <c r="B15" s="12"/>
      <c r="C15" s="12"/>
      <c r="D15" s="14"/>
      <c r="E15" s="11" t="s">
        <v>257</v>
      </c>
      <c r="F15" s="12">
        <v>814</v>
      </c>
      <c r="G15" s="12"/>
      <c r="H15" s="21"/>
      <c r="I15" s="31"/>
      <c r="J15" s="28"/>
      <c r="K15" s="28"/>
      <c r="L15" s="28"/>
      <c r="M15" s="28"/>
      <c r="N15" s="28"/>
      <c r="O15" s="28"/>
    </row>
    <row r="16" ht="24.95" customHeight="1" spans="1:15">
      <c r="A16" s="11" t="s">
        <v>254</v>
      </c>
      <c r="B16" s="12"/>
      <c r="C16" s="12"/>
      <c r="D16" s="14"/>
      <c r="E16" s="11" t="s">
        <v>258</v>
      </c>
      <c r="F16" s="9">
        <v>272</v>
      </c>
      <c r="G16" s="9"/>
      <c r="H16" s="21"/>
      <c r="I16" s="31"/>
      <c r="J16" s="28"/>
      <c r="K16" s="28"/>
      <c r="L16" s="28"/>
      <c r="M16" s="28"/>
      <c r="N16" s="28"/>
      <c r="O16" s="28"/>
    </row>
    <row r="17" ht="24.95" customHeight="1" spans="1:15">
      <c r="A17" s="11" t="s">
        <v>259</v>
      </c>
      <c r="B17" s="12"/>
      <c r="C17" s="12"/>
      <c r="D17" s="14"/>
      <c r="E17" s="22" t="s">
        <v>260</v>
      </c>
      <c r="F17" s="9">
        <v>272</v>
      </c>
      <c r="G17" s="9"/>
      <c r="H17" s="21"/>
      <c r="I17" s="31"/>
      <c r="J17" s="28"/>
      <c r="K17" s="28"/>
      <c r="L17" s="28"/>
      <c r="M17" s="28"/>
      <c r="N17" s="28"/>
      <c r="O17" s="28"/>
    </row>
    <row r="18" ht="24.95" customHeight="1" spans="1:15">
      <c r="A18" s="11" t="s">
        <v>254</v>
      </c>
      <c r="B18" s="12"/>
      <c r="C18" s="12"/>
      <c r="D18" s="14"/>
      <c r="E18" s="11"/>
      <c r="F18" s="9"/>
      <c r="G18" s="9"/>
      <c r="H18" s="21"/>
      <c r="I18" s="31"/>
      <c r="J18" s="28"/>
      <c r="K18" s="28"/>
      <c r="L18" s="28"/>
      <c r="M18" s="28"/>
      <c r="N18" s="28"/>
      <c r="O18" s="28"/>
    </row>
    <row r="19" ht="24.95" customHeight="1" spans="1:15">
      <c r="A19" s="9" t="s">
        <v>261</v>
      </c>
      <c r="B19" s="12">
        <f>+B5</f>
        <v>1086</v>
      </c>
      <c r="C19" s="12">
        <f>+C17+C5</f>
        <v>1086</v>
      </c>
      <c r="D19" s="14">
        <f>C19/B19*100</f>
        <v>100</v>
      </c>
      <c r="E19" s="9" t="s">
        <v>262</v>
      </c>
      <c r="F19" s="12">
        <f>+F17+F15</f>
        <v>1086</v>
      </c>
      <c r="G19" s="12"/>
      <c r="H19" s="21"/>
      <c r="I19" s="31"/>
      <c r="J19" s="28"/>
      <c r="K19" s="28"/>
      <c r="L19" s="28"/>
      <c r="M19" s="28"/>
      <c r="N19" s="28"/>
      <c r="O19" s="28"/>
    </row>
    <row r="20" s="2" customFormat="1" ht="24.95" customHeight="1" spans="1:9">
      <c r="A20" s="23" t="s">
        <v>263</v>
      </c>
      <c r="B20" s="23"/>
      <c r="C20" s="23"/>
      <c r="D20" s="24"/>
      <c r="H20" s="25"/>
      <c r="I20" s="25"/>
    </row>
    <row r="21" s="2" customFormat="1"/>
    <row r="22" s="2" customFormat="1"/>
  </sheetData>
  <mergeCells count="3">
    <mergeCell ref="A1:H1"/>
    <mergeCell ref="A3:D3"/>
    <mergeCell ref="E3:H3"/>
  </mergeCells>
  <printOptions horizontalCentered="1" verticalCentered="1"/>
  <pageMargins left="0.629166666666667" right="0.629166666666667" top="0.95" bottom="0.786805555555556" header="0.429166666666667" footer="0.61875"/>
  <pageSetup paperSize="9" scale="90" orientation="landscape"/>
  <headerFooter alignWithMargins="0">
    <oddFooter>&amp;C&amp;"宋体,常规"第&amp;"Times New Roman,常规"10&amp;"宋体,常规"页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5.75"/>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E20"/>
  <sheetViews>
    <sheetView workbookViewId="0">
      <selection activeCell="E22" sqref="E22"/>
    </sheetView>
  </sheetViews>
  <sheetFormatPr defaultColWidth="9" defaultRowHeight="14.25" outlineLevelCol="4"/>
  <cols>
    <col min="1" max="1" width="9.125" style="172" customWidth="1"/>
    <col min="2" max="2" width="32.125" style="172" customWidth="1"/>
    <col min="3" max="3" width="8.375" style="172" customWidth="1"/>
    <col min="4" max="4" width="15.25" style="172" customWidth="1"/>
    <col min="5" max="5" width="7.75" style="172" customWidth="1"/>
    <col min="6" max="16384" width="9" style="172"/>
  </cols>
  <sheetData>
    <row r="1" ht="59.25" customHeight="1" spans="1:5">
      <c r="A1" s="173" t="s">
        <v>4</v>
      </c>
      <c r="B1" s="174"/>
      <c r="C1" s="174"/>
      <c r="D1" s="174"/>
      <c r="E1" s="174"/>
    </row>
    <row r="2" ht="20.25" customHeight="1"/>
    <row r="3" ht="36" customHeight="1" spans="1:5">
      <c r="A3" s="175" t="s">
        <v>5</v>
      </c>
      <c r="B3" s="176" t="s">
        <v>6</v>
      </c>
      <c r="C3" s="177"/>
      <c r="D3" s="177"/>
      <c r="E3" s="178" t="s">
        <v>7</v>
      </c>
    </row>
    <row r="4" ht="36" customHeight="1" spans="1:5">
      <c r="A4" s="175" t="s">
        <v>8</v>
      </c>
      <c r="B4" s="179" t="s">
        <v>9</v>
      </c>
      <c r="C4" s="179"/>
      <c r="D4" s="179"/>
      <c r="E4" s="178" t="s">
        <v>10</v>
      </c>
    </row>
    <row r="5" ht="36" customHeight="1" spans="1:5">
      <c r="A5" s="175" t="s">
        <v>11</v>
      </c>
      <c r="B5" s="176" t="s">
        <v>12</v>
      </c>
      <c r="C5" s="177"/>
      <c r="D5" s="180"/>
      <c r="E5" s="178" t="s">
        <v>13</v>
      </c>
    </row>
    <row r="6" ht="36" customHeight="1" spans="1:5">
      <c r="A6" s="175" t="s">
        <v>14</v>
      </c>
      <c r="B6" s="176" t="s">
        <v>15</v>
      </c>
      <c r="C6" s="177"/>
      <c r="D6" s="177"/>
      <c r="E6" s="178" t="s">
        <v>16</v>
      </c>
    </row>
    <row r="7" ht="36" customHeight="1" spans="1:5">
      <c r="A7" s="175" t="s">
        <v>17</v>
      </c>
      <c r="B7" s="176" t="s">
        <v>18</v>
      </c>
      <c r="C7" s="177"/>
      <c r="D7" s="177"/>
      <c r="E7" s="178" t="s">
        <v>19</v>
      </c>
    </row>
    <row r="8" ht="36" customHeight="1" spans="1:5">
      <c r="A8" s="175" t="s">
        <v>20</v>
      </c>
      <c r="B8" s="179" t="s">
        <v>21</v>
      </c>
      <c r="C8" s="179"/>
      <c r="D8" s="179"/>
      <c r="E8" s="178" t="s">
        <v>22</v>
      </c>
    </row>
    <row r="9" ht="36" customHeight="1" spans="1:5">
      <c r="A9" s="175" t="s">
        <v>23</v>
      </c>
      <c r="B9" s="176" t="s">
        <v>24</v>
      </c>
      <c r="C9" s="177"/>
      <c r="D9" s="180"/>
      <c r="E9" s="178" t="s">
        <v>25</v>
      </c>
    </row>
    <row r="10" ht="36" customHeight="1" spans="1:5">
      <c r="A10" s="175" t="s">
        <v>26</v>
      </c>
      <c r="B10" s="176" t="s">
        <v>27</v>
      </c>
      <c r="C10" s="177"/>
      <c r="D10" s="177"/>
      <c r="E10" s="178" t="s">
        <v>28</v>
      </c>
    </row>
    <row r="11" ht="36" customHeight="1" spans="1:5">
      <c r="A11" s="175" t="s">
        <v>29</v>
      </c>
      <c r="B11" s="176" t="s">
        <v>30</v>
      </c>
      <c r="C11" s="177"/>
      <c r="D11" s="177"/>
      <c r="E11" s="178" t="s">
        <v>31</v>
      </c>
    </row>
    <row r="12" ht="36" customHeight="1" spans="1:5">
      <c r="A12" s="175" t="s">
        <v>32</v>
      </c>
      <c r="B12" s="176" t="s">
        <v>33</v>
      </c>
      <c r="C12" s="177"/>
      <c r="D12" s="177"/>
      <c r="E12" s="178" t="s">
        <v>34</v>
      </c>
    </row>
    <row r="13" ht="36" hidden="1" customHeight="1" spans="1:5">
      <c r="A13" s="175" t="s">
        <v>35</v>
      </c>
      <c r="B13" s="176" t="s">
        <v>36</v>
      </c>
      <c r="C13" s="177"/>
      <c r="D13" s="177"/>
      <c r="E13" s="178" t="s">
        <v>37</v>
      </c>
    </row>
    <row r="14" ht="36" hidden="1" customHeight="1" spans="1:5">
      <c r="A14" s="175" t="s">
        <v>38</v>
      </c>
      <c r="B14" s="179" t="s">
        <v>39</v>
      </c>
      <c r="C14" s="179"/>
      <c r="D14" s="179"/>
      <c r="E14" s="178" t="s">
        <v>40</v>
      </c>
    </row>
    <row r="15" ht="36" hidden="1" customHeight="1" spans="1:5">
      <c r="A15" s="175" t="s">
        <v>41</v>
      </c>
      <c r="B15" s="176" t="s">
        <v>42</v>
      </c>
      <c r="C15" s="177"/>
      <c r="D15" s="180"/>
      <c r="E15" s="178" t="s">
        <v>43</v>
      </c>
    </row>
    <row r="16" ht="36" hidden="1" customHeight="1" spans="1:5">
      <c r="A16" s="175" t="s">
        <v>44</v>
      </c>
      <c r="B16" s="176" t="s">
        <v>45</v>
      </c>
      <c r="C16" s="177"/>
      <c r="D16" s="177"/>
      <c r="E16" s="178" t="s">
        <v>46</v>
      </c>
    </row>
    <row r="17" ht="36" hidden="1" customHeight="1" spans="1:5">
      <c r="A17" s="175" t="s">
        <v>47</v>
      </c>
      <c r="B17" s="176" t="s">
        <v>48</v>
      </c>
      <c r="C17" s="177"/>
      <c r="D17" s="177"/>
      <c r="E17" s="178" t="s">
        <v>49</v>
      </c>
    </row>
    <row r="18" ht="36" hidden="1" customHeight="1" spans="1:5">
      <c r="A18" s="175" t="s">
        <v>50</v>
      </c>
      <c r="B18" s="179" t="s">
        <v>51</v>
      </c>
      <c r="C18" s="179"/>
      <c r="D18" s="179"/>
      <c r="E18" s="178" t="s">
        <v>52</v>
      </c>
    </row>
    <row r="19" ht="36" hidden="1" customHeight="1" spans="1:5">
      <c r="A19" s="175" t="s">
        <v>53</v>
      </c>
      <c r="B19" s="176" t="s">
        <v>54</v>
      </c>
      <c r="C19" s="177"/>
      <c r="D19" s="180"/>
      <c r="E19" s="178" t="s">
        <v>55</v>
      </c>
    </row>
    <row r="20" ht="32.25" hidden="1" customHeight="1" spans="1:5">
      <c r="A20" s="175" t="s">
        <v>56</v>
      </c>
      <c r="B20" s="176" t="s">
        <v>57</v>
      </c>
      <c r="C20" s="177"/>
      <c r="D20" s="177"/>
      <c r="E20" s="178" t="s">
        <v>58</v>
      </c>
    </row>
  </sheetData>
  <mergeCells count="4">
    <mergeCell ref="B4:D4"/>
    <mergeCell ref="B8:D8"/>
    <mergeCell ref="B14:D14"/>
    <mergeCell ref="B18:D18"/>
  </mergeCells>
  <pageMargins left="1.18888888888889" right="0.959027777777778" top="0.984027777777778" bottom="0.984027777777778" header="0.510416666666667" footer="0.510416666666667"/>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H48"/>
  <sheetViews>
    <sheetView showGridLines="0" showZeros="0" tabSelected="1" zoomScale="103" zoomScaleNormal="103" workbookViewId="0">
      <selection activeCell="C28" sqref="C28"/>
    </sheetView>
  </sheetViews>
  <sheetFormatPr defaultColWidth="9" defaultRowHeight="15.75" outlineLevelCol="7"/>
  <cols>
    <col min="1" max="1" width="27.625" style="114" customWidth="1"/>
    <col min="2" max="2" width="10" style="157" customWidth="1"/>
    <col min="3" max="6" width="10" style="114" customWidth="1"/>
    <col min="7" max="7" width="7.375" style="114" hidden="1" customWidth="1"/>
    <col min="8" max="9" width="9" style="114"/>
    <col min="10" max="10" width="11.25" style="114" customWidth="1"/>
    <col min="11" max="16384" width="9" style="114"/>
  </cols>
  <sheetData>
    <row r="1" ht="35.25" customHeight="1" spans="1:6">
      <c r="A1" s="158" t="s">
        <v>59</v>
      </c>
      <c r="B1" s="158"/>
      <c r="C1" s="158"/>
      <c r="D1" s="158"/>
      <c r="E1" s="158"/>
      <c r="F1" s="158"/>
    </row>
    <row r="2" ht="13.15" customHeight="1" spans="1:6">
      <c r="A2" s="159"/>
      <c r="B2" s="160"/>
      <c r="C2" s="161"/>
      <c r="D2" s="161"/>
      <c r="E2" s="161"/>
      <c r="F2" s="162" t="s">
        <v>60</v>
      </c>
    </row>
    <row r="3" ht="27.75" customHeight="1" spans="1:6">
      <c r="A3" s="122" t="s">
        <v>61</v>
      </c>
      <c r="B3" s="163" t="s">
        <v>62</v>
      </c>
      <c r="C3" s="103" t="s">
        <v>63</v>
      </c>
      <c r="D3" s="103" t="s">
        <v>64</v>
      </c>
      <c r="E3" s="103" t="s">
        <v>65</v>
      </c>
      <c r="F3" s="90" t="s">
        <v>66</v>
      </c>
    </row>
    <row r="4" ht="17.25" customHeight="1" spans="1:7">
      <c r="A4" s="123" t="s">
        <v>67</v>
      </c>
      <c r="B4" s="164">
        <f>SUM(B5:B18)</f>
        <v>557695</v>
      </c>
      <c r="C4" s="164">
        <f>SUM(C5:C18)</f>
        <v>256207</v>
      </c>
      <c r="D4" s="126">
        <f t="shared" ref="D4" si="0">+C4/B4*100</f>
        <v>45.9403437362716</v>
      </c>
      <c r="E4" s="164">
        <f>SUM(E5:E18)</f>
        <v>254598</v>
      </c>
      <c r="F4" s="126">
        <f>+(C4-E4)/E4*100</f>
        <v>0.631976684812921</v>
      </c>
      <c r="G4" s="114">
        <f>+C4-E4</f>
        <v>1609</v>
      </c>
    </row>
    <row r="5" s="155" customFormat="1" ht="17.25" customHeight="1" spans="1:7">
      <c r="A5" s="127" t="s">
        <v>68</v>
      </c>
      <c r="B5" s="164">
        <v>197059</v>
      </c>
      <c r="C5" s="165">
        <v>98940</v>
      </c>
      <c r="D5" s="126">
        <f t="shared" ref="D5" si="1">+C5/B5*100</f>
        <v>50.2083132462866</v>
      </c>
      <c r="E5" s="165">
        <v>91980</v>
      </c>
      <c r="F5" s="126">
        <f t="shared" ref="F5" si="2">+(C5-E5)/E5*100</f>
        <v>7.56686236138291</v>
      </c>
      <c r="G5" s="155">
        <f>+C5-E5</f>
        <v>6960</v>
      </c>
    </row>
    <row r="6" s="155" customFormat="1" ht="17.25" customHeight="1" spans="1:6">
      <c r="A6" s="127" t="s">
        <v>69</v>
      </c>
      <c r="B6" s="164">
        <v>0</v>
      </c>
      <c r="C6" s="165">
        <v>95</v>
      </c>
      <c r="D6" s="126"/>
      <c r="E6" s="165">
        <v>1916</v>
      </c>
      <c r="F6" s="126">
        <f t="shared" ref="F6:F22" si="3">+(C6-E6)/E6*100</f>
        <v>-95.0417536534447</v>
      </c>
    </row>
    <row r="7" s="155" customFormat="1" ht="17.25" customHeight="1" spans="1:6">
      <c r="A7" s="127" t="s">
        <v>70</v>
      </c>
      <c r="B7" s="164">
        <v>51158</v>
      </c>
      <c r="C7" s="165">
        <v>34522</v>
      </c>
      <c r="D7" s="126">
        <f t="shared" ref="D7" si="4">+C7/B7*100</f>
        <v>67.4811368700887</v>
      </c>
      <c r="E7" s="165">
        <v>26132</v>
      </c>
      <c r="F7" s="126">
        <f>+(C7-E7)/E7*100</f>
        <v>32.1062299096893</v>
      </c>
    </row>
    <row r="8" s="155" customFormat="1" ht="17.25" customHeight="1" spans="1:6">
      <c r="A8" s="127" t="s">
        <v>71</v>
      </c>
      <c r="B8" s="164">
        <v>22035</v>
      </c>
      <c r="C8" s="165">
        <v>9446</v>
      </c>
      <c r="D8" s="126">
        <f t="shared" ref="D8:D22" si="5">+C8/B8*100</f>
        <v>42.8681642840935</v>
      </c>
      <c r="E8" s="165">
        <v>11660</v>
      </c>
      <c r="F8" s="126">
        <f>+(C8-E8)/E8*100</f>
        <v>-18.9879931389365</v>
      </c>
    </row>
    <row r="9" ht="17.25" customHeight="1" spans="1:6">
      <c r="A9" s="127" t="s">
        <v>72</v>
      </c>
      <c r="B9" s="164">
        <v>2486</v>
      </c>
      <c r="C9" s="165">
        <v>883</v>
      </c>
      <c r="D9" s="126">
        <f>+C9/B9*100</f>
        <v>35.5189058728882</v>
      </c>
      <c r="E9" s="165">
        <v>926</v>
      </c>
      <c r="F9" s="126">
        <f>+(C9-E9)/E9*100</f>
        <v>-4.64362850971922</v>
      </c>
    </row>
    <row r="10" s="155" customFormat="1" ht="17.25" customHeight="1" spans="1:6">
      <c r="A10" s="127" t="s">
        <v>73</v>
      </c>
      <c r="B10" s="164">
        <v>37312</v>
      </c>
      <c r="C10" s="165">
        <v>18424</v>
      </c>
      <c r="D10" s="126">
        <f>+C10/B10*100</f>
        <v>49.3782161234991</v>
      </c>
      <c r="E10" s="165">
        <v>18048</v>
      </c>
      <c r="F10" s="126">
        <f>+(C10-E10)/E10*100</f>
        <v>2.08333333333333</v>
      </c>
    </row>
    <row r="11" s="155" customFormat="1" ht="17.25" customHeight="1" spans="1:6">
      <c r="A11" s="127" t="s">
        <v>74</v>
      </c>
      <c r="B11" s="164">
        <v>29251</v>
      </c>
      <c r="C11" s="165">
        <v>17461</v>
      </c>
      <c r="D11" s="126">
        <f>+C11/B11*100</f>
        <v>59.6936856859595</v>
      </c>
      <c r="E11" s="165">
        <v>13217</v>
      </c>
      <c r="F11" s="126">
        <f>+(C11-E11)/E11*100</f>
        <v>32.1101611560869</v>
      </c>
    </row>
    <row r="12" s="155" customFormat="1" ht="17.25" customHeight="1" spans="1:6">
      <c r="A12" s="127" t="s">
        <v>75</v>
      </c>
      <c r="B12" s="164">
        <v>8385</v>
      </c>
      <c r="C12" s="165">
        <v>3348</v>
      </c>
      <c r="D12" s="126">
        <f>+C12/B12*100</f>
        <v>39.9284436493739</v>
      </c>
      <c r="E12" s="165">
        <v>3756</v>
      </c>
      <c r="F12" s="126">
        <f>+(C12-E12)/E12*100</f>
        <v>-10.8626198083067</v>
      </c>
    </row>
    <row r="13" ht="17.25" customHeight="1" spans="1:6">
      <c r="A13" s="127" t="s">
        <v>76</v>
      </c>
      <c r="B13" s="164">
        <v>36877</v>
      </c>
      <c r="C13" s="165">
        <v>11897</v>
      </c>
      <c r="D13" s="126">
        <f>+C13/B13*100</f>
        <v>32.2613010819752</v>
      </c>
      <c r="E13" s="165">
        <v>18378</v>
      </c>
      <c r="F13" s="126">
        <f>+(C13-E13)/E13*100</f>
        <v>-35.2649907498096</v>
      </c>
    </row>
    <row r="14" s="155" customFormat="1" ht="17.25" customHeight="1" spans="1:6">
      <c r="A14" s="127" t="s">
        <v>77</v>
      </c>
      <c r="B14" s="164">
        <v>51457</v>
      </c>
      <c r="C14" s="165">
        <v>19559</v>
      </c>
      <c r="D14" s="126">
        <f>+C14/B14*100</f>
        <v>38.0103775968284</v>
      </c>
      <c r="E14" s="165">
        <v>18001</v>
      </c>
      <c r="F14" s="126">
        <f>+(C14-E14)/E14*100</f>
        <v>8.65507471807122</v>
      </c>
    </row>
    <row r="15" ht="17.25" customHeight="1" spans="1:6">
      <c r="A15" s="127" t="s">
        <v>78</v>
      </c>
      <c r="B15" s="164">
        <v>12759</v>
      </c>
      <c r="C15" s="165">
        <v>6109</v>
      </c>
      <c r="D15" s="126">
        <f>+C15/B15*100</f>
        <v>47.8799278940356</v>
      </c>
      <c r="E15" s="165">
        <v>5542</v>
      </c>
      <c r="F15" s="126">
        <f>+(C15-E15)/E15*100</f>
        <v>10.2309635510646</v>
      </c>
    </row>
    <row r="16" s="155" customFormat="1" ht="17.25" customHeight="1" spans="1:6">
      <c r="A16" s="127" t="s">
        <v>79</v>
      </c>
      <c r="B16" s="164">
        <v>32298</v>
      </c>
      <c r="C16" s="165">
        <v>8007</v>
      </c>
      <c r="D16" s="126">
        <f>+C16/B16*100</f>
        <v>24.7910087311908</v>
      </c>
      <c r="E16" s="165">
        <v>10463</v>
      </c>
      <c r="F16" s="126">
        <f>+(C16-E16)/E16*100</f>
        <v>-23.4731912453407</v>
      </c>
    </row>
    <row r="17" s="155" customFormat="1" ht="17.25" customHeight="1" spans="1:6">
      <c r="A17" s="127" t="s">
        <v>80</v>
      </c>
      <c r="B17" s="164">
        <v>75418</v>
      </c>
      <c r="C17" s="165">
        <v>26974</v>
      </c>
      <c r="D17" s="126">
        <f>+C17/B17*100</f>
        <v>35.7659975072264</v>
      </c>
      <c r="E17" s="165">
        <v>34212</v>
      </c>
      <c r="F17" s="126">
        <f>+(C17-E17)/E17*100</f>
        <v>-21.1563194200865</v>
      </c>
    </row>
    <row r="18" ht="17.25" customHeight="1" spans="1:6">
      <c r="A18" s="127" t="s">
        <v>81</v>
      </c>
      <c r="B18" s="164">
        <v>1200</v>
      </c>
      <c r="C18" s="165">
        <v>542</v>
      </c>
      <c r="D18" s="126">
        <f>+C18/B18*100</f>
        <v>45.1666666666667</v>
      </c>
      <c r="E18" s="165">
        <v>367</v>
      </c>
      <c r="F18" s="126">
        <f>+(C18-E18)/E18*100</f>
        <v>47.6839237057221</v>
      </c>
    </row>
    <row r="19" ht="17.25" customHeight="1" spans="1:7">
      <c r="A19" s="123" t="s">
        <v>82</v>
      </c>
      <c r="B19" s="164">
        <f>SUM(B20:B27)</f>
        <v>190566</v>
      </c>
      <c r="C19" s="165">
        <f>SUM(C20:C27)</f>
        <v>139583</v>
      </c>
      <c r="D19" s="126">
        <f>+C19/B19*100</f>
        <v>73.2465392567404</v>
      </c>
      <c r="E19" s="165">
        <f>SUM(E20:E27)</f>
        <v>131531</v>
      </c>
      <c r="F19" s="126">
        <f>+(C19-E19)/E19*100</f>
        <v>6.12175076597912</v>
      </c>
      <c r="G19" s="114">
        <f t="shared" ref="G19:G24" si="6">+C19-E19</f>
        <v>8052</v>
      </c>
    </row>
    <row r="20" s="155" customFormat="1" ht="17.25" customHeight="1" spans="1:7">
      <c r="A20" s="127" t="s">
        <v>83</v>
      </c>
      <c r="B20" s="164">
        <v>44358</v>
      </c>
      <c r="C20" s="165">
        <v>23844</v>
      </c>
      <c r="D20" s="126">
        <f>+C20/B20*100</f>
        <v>53.753550656026</v>
      </c>
      <c r="E20" s="165">
        <v>25599</v>
      </c>
      <c r="F20" s="126">
        <f>+(C20-E20)/E20*100</f>
        <v>-6.85573655220907</v>
      </c>
      <c r="G20" s="155">
        <f>+C20-E20</f>
        <v>-1755</v>
      </c>
    </row>
    <row r="21" s="155" customFormat="1" ht="17.25" customHeight="1" spans="1:7">
      <c r="A21" s="127" t="s">
        <v>84</v>
      </c>
      <c r="B21" s="164">
        <v>45451</v>
      </c>
      <c r="C21" s="165">
        <v>25139</v>
      </c>
      <c r="D21" s="126">
        <f>+C21/B21*100</f>
        <v>55.3101141889067</v>
      </c>
      <c r="E21" s="165">
        <v>22430</v>
      </c>
      <c r="F21" s="126">
        <f>+(C21-E21)/E21*100</f>
        <v>12.0775746767722</v>
      </c>
      <c r="G21" s="155">
        <f>+C21-E21</f>
        <v>2709</v>
      </c>
    </row>
    <row r="22" s="155" customFormat="1" ht="17.25" customHeight="1" spans="1:7">
      <c r="A22" s="127" t="s">
        <v>85</v>
      </c>
      <c r="B22" s="164">
        <v>44562</v>
      </c>
      <c r="C22" s="165">
        <v>32095</v>
      </c>
      <c r="D22" s="126">
        <f>+C22/B22*100</f>
        <v>72.0232485076971</v>
      </c>
      <c r="E22" s="165">
        <v>28277</v>
      </c>
      <c r="F22" s="126">
        <f>+(C22-E22)/E22*100</f>
        <v>13.5021395480426</v>
      </c>
      <c r="G22" s="155">
        <f>+C22-E22</f>
        <v>3818</v>
      </c>
    </row>
    <row r="23" ht="17.25" customHeight="1" spans="1:7">
      <c r="A23" s="127" t="s">
        <v>86</v>
      </c>
      <c r="B23" s="164">
        <v>0</v>
      </c>
      <c r="C23" s="165">
        <v>257</v>
      </c>
      <c r="D23" s="126"/>
      <c r="E23" s="165">
        <v>0</v>
      </c>
      <c r="F23" s="126"/>
      <c r="G23" s="114">
        <f>+C23-E23</f>
        <v>257</v>
      </c>
    </row>
    <row r="24" s="155" customFormat="1" ht="17.25" customHeight="1" spans="1:7">
      <c r="A24" s="127" t="s">
        <v>87</v>
      </c>
      <c r="B24" s="164">
        <v>39238</v>
      </c>
      <c r="C24" s="165">
        <v>41719</v>
      </c>
      <c r="D24" s="126">
        <f t="shared" ref="D24" si="7">+C24/B24*100</f>
        <v>106.322952240175</v>
      </c>
      <c r="E24" s="165">
        <v>42225</v>
      </c>
      <c r="F24" s="126">
        <f t="shared" ref="F24" si="8">+(C24-E24)/E24*100</f>
        <v>-1.198342214328</v>
      </c>
      <c r="G24" s="155">
        <f>+C24-E24</f>
        <v>-506</v>
      </c>
    </row>
    <row r="25" s="155" customFormat="1" ht="17.25" customHeight="1" spans="1:6">
      <c r="A25" s="127" t="s">
        <v>88</v>
      </c>
      <c r="B25" s="164">
        <v>200</v>
      </c>
      <c r="C25" s="165">
        <v>0</v>
      </c>
      <c r="D25" s="126">
        <f t="shared" ref="D25:D31" si="9">+C25/B25*100</f>
        <v>0</v>
      </c>
      <c r="E25" s="165">
        <v>0</v>
      </c>
      <c r="F25" s="126"/>
    </row>
    <row r="26" ht="17.25" customHeight="1" spans="1:6">
      <c r="A26" s="127" t="s">
        <v>89</v>
      </c>
      <c r="B26" s="164">
        <v>10291</v>
      </c>
      <c r="C26" s="165">
        <v>5871</v>
      </c>
      <c r="D26" s="126">
        <f>+C26/B26*100</f>
        <v>57.049849382956</v>
      </c>
      <c r="E26" s="165">
        <v>8522</v>
      </c>
      <c r="F26" s="126">
        <f t="shared" ref="F26" si="10">+(C26-E26)/E26*100</f>
        <v>-31.1077211922084</v>
      </c>
    </row>
    <row r="27" s="155" customFormat="1" ht="17.25" customHeight="1" spans="1:7">
      <c r="A27" s="127" t="s">
        <v>90</v>
      </c>
      <c r="B27" s="164">
        <v>6466</v>
      </c>
      <c r="C27" s="164">
        <v>10658</v>
      </c>
      <c r="D27" s="126">
        <f>+C27/B27*100</f>
        <v>164.831425920198</v>
      </c>
      <c r="E27" s="164">
        <v>4478</v>
      </c>
      <c r="F27" s="126">
        <f t="shared" ref="F27:F41" si="11">+(C27-E27)/E27*100</f>
        <v>138.00803930326</v>
      </c>
      <c r="G27" s="155">
        <f t="shared" ref="G27:G29" si="12">+C27-E27</f>
        <v>6180</v>
      </c>
    </row>
    <row r="28" ht="17.25" customHeight="1" spans="1:7">
      <c r="A28" s="134" t="s">
        <v>91</v>
      </c>
      <c r="B28" s="84">
        <f>B4+B19</f>
        <v>748261</v>
      </c>
      <c r="C28" s="84">
        <f>C4+C19</f>
        <v>395790</v>
      </c>
      <c r="D28" s="126">
        <f>+C28/B28*100</f>
        <v>52.8946450503234</v>
      </c>
      <c r="E28" s="84">
        <f>E4+E19</f>
        <v>386129</v>
      </c>
      <c r="F28" s="126">
        <f>+(C28-E28)/E28*100</f>
        <v>2.5020135757739</v>
      </c>
      <c r="G28" s="114">
        <f>+C28-E28</f>
        <v>9661</v>
      </c>
    </row>
    <row r="29" s="156" customFormat="1" ht="17.25" customHeight="1" spans="1:7">
      <c r="A29" s="166" t="s">
        <v>92</v>
      </c>
      <c r="B29" s="164">
        <f>SUM(B30:B33)</f>
        <v>490337</v>
      </c>
      <c r="C29" s="164">
        <f>SUM(C30:C33)</f>
        <v>257732</v>
      </c>
      <c r="D29" s="126">
        <f>+C29/B29*100</f>
        <v>52.5622174137379</v>
      </c>
      <c r="E29" s="164">
        <f>SUM(E30:E33)</f>
        <v>236872</v>
      </c>
      <c r="F29" s="126">
        <f>+(C29-E29)/E29*100</f>
        <v>8.80644398662569</v>
      </c>
      <c r="G29" s="156">
        <f>+C29-E29</f>
        <v>20860</v>
      </c>
    </row>
    <row r="30" s="155" customFormat="1" ht="17.25" customHeight="1" spans="1:6">
      <c r="A30" s="127" t="s">
        <v>93</v>
      </c>
      <c r="B30" s="164">
        <v>262746</v>
      </c>
      <c r="C30" s="165">
        <v>131920</v>
      </c>
      <c r="D30" s="126">
        <f>+C30/B30*100</f>
        <v>50.2081858524963</v>
      </c>
      <c r="E30" s="165">
        <v>122641</v>
      </c>
      <c r="F30" s="126">
        <f>+(C30-E30)/E30*100</f>
        <v>7.56598527409268</v>
      </c>
    </row>
    <row r="31" s="155" customFormat="1" ht="17.25" customHeight="1" spans="1:7">
      <c r="A31" s="127" t="s">
        <v>94</v>
      </c>
      <c r="B31" s="164">
        <v>70748</v>
      </c>
      <c r="C31" s="165">
        <v>31554</v>
      </c>
      <c r="D31" s="126">
        <f>+C31/B31*100</f>
        <v>44.6005540792673</v>
      </c>
      <c r="E31" s="165">
        <v>30696</v>
      </c>
      <c r="F31" s="126">
        <f>+(C31-E31)/E31*100</f>
        <v>2.79515246286161</v>
      </c>
      <c r="G31" s="155">
        <f>+C31-E31</f>
        <v>858</v>
      </c>
    </row>
    <row r="32" s="155" customFormat="1" ht="17.25" customHeight="1" spans="1:6">
      <c r="A32" s="127" t="s">
        <v>95</v>
      </c>
      <c r="B32" s="164">
        <v>0</v>
      </c>
      <c r="C32" s="165">
        <v>41</v>
      </c>
      <c r="D32" s="126"/>
      <c r="E32" s="165">
        <v>2554</v>
      </c>
      <c r="F32" s="126">
        <f>+(C32-E32)/E32*100</f>
        <v>-98.3946750195771</v>
      </c>
    </row>
    <row r="33" s="155" customFormat="1" ht="17.25" customHeight="1" spans="1:6">
      <c r="A33" s="127" t="s">
        <v>96</v>
      </c>
      <c r="B33" s="164">
        <v>156843</v>
      </c>
      <c r="C33" s="165">
        <v>94217</v>
      </c>
      <c r="D33" s="126">
        <f t="shared" ref="D33:D35" si="13">+C33/B33*100</f>
        <v>60.0708989244021</v>
      </c>
      <c r="E33" s="165">
        <v>80981</v>
      </c>
      <c r="F33" s="126">
        <f>+(C33-E33)/E33*100</f>
        <v>16.3445746533137</v>
      </c>
    </row>
    <row r="34" s="156" customFormat="1" ht="17.25" customHeight="1" spans="1:6">
      <c r="A34" s="166" t="s">
        <v>97</v>
      </c>
      <c r="B34" s="164">
        <f>SUM(B35:B40)</f>
        <v>114202</v>
      </c>
      <c r="C34" s="164">
        <f>SUM(C35:C40)</f>
        <v>57461</v>
      </c>
      <c r="D34" s="126">
        <f>+C34/B34*100</f>
        <v>50.3152309066391</v>
      </c>
      <c r="E34" s="164">
        <f>SUM(E35:E40)</f>
        <v>55837</v>
      </c>
      <c r="F34" s="126">
        <f>+(C34-E34)/E34*100</f>
        <v>2.90846571269946</v>
      </c>
    </row>
    <row r="35" s="155" customFormat="1" ht="17.25" customHeight="1" spans="1:6">
      <c r="A35" s="127" t="s">
        <v>98</v>
      </c>
      <c r="B35" s="164">
        <v>65686</v>
      </c>
      <c r="C35" s="165">
        <v>32979</v>
      </c>
      <c r="D35" s="126">
        <f>+C35/B35*100</f>
        <v>50.2070456413848</v>
      </c>
      <c r="E35" s="165">
        <v>30660</v>
      </c>
      <c r="F35" s="126">
        <f>+(C35-E35)/E35*100</f>
        <v>7.56360078277886</v>
      </c>
    </row>
    <row r="36" s="155" customFormat="1" ht="17.25" customHeight="1" spans="1:6">
      <c r="A36" s="127" t="s">
        <v>99</v>
      </c>
      <c r="B36" s="164">
        <v>0</v>
      </c>
      <c r="C36" s="165">
        <v>11</v>
      </c>
      <c r="D36" s="126"/>
      <c r="E36" s="165">
        <v>638</v>
      </c>
      <c r="F36" s="126">
        <f>+(C36-E36)/E36*100</f>
        <v>-98.2758620689655</v>
      </c>
    </row>
    <row r="37" s="155" customFormat="1" ht="17.25" customHeight="1" spans="1:6">
      <c r="A37" s="127" t="s">
        <v>100</v>
      </c>
      <c r="B37" s="164">
        <v>31369</v>
      </c>
      <c r="C37" s="165">
        <v>18845</v>
      </c>
      <c r="D37" s="126">
        <f t="shared" ref="D37:D41" si="14">+C37/B37*100</f>
        <v>60.0752335107909</v>
      </c>
      <c r="E37" s="165">
        <v>16197</v>
      </c>
      <c r="F37" s="126">
        <f>+(C37-E37)/E37*100</f>
        <v>16.3487065505958</v>
      </c>
    </row>
    <row r="38" s="155" customFormat="1" ht="17.25" customHeight="1" spans="1:7">
      <c r="A38" s="127" t="s">
        <v>101</v>
      </c>
      <c r="B38" s="164">
        <v>829</v>
      </c>
      <c r="C38" s="165">
        <v>294</v>
      </c>
      <c r="D38" s="126">
        <f>+C38/B38*100</f>
        <v>35.4644149577805</v>
      </c>
      <c r="E38" s="165">
        <v>310</v>
      </c>
      <c r="F38" s="126">
        <f>+(C38-E38)/E38*100</f>
        <v>-5.16129032258065</v>
      </c>
      <c r="G38" s="155">
        <f>+C38-E38</f>
        <v>-16</v>
      </c>
    </row>
    <row r="39" s="156" customFormat="1" ht="17.25" customHeight="1" spans="1:6">
      <c r="A39" s="167" t="s">
        <v>102</v>
      </c>
      <c r="B39" s="164">
        <v>15804</v>
      </c>
      <c r="C39" s="165">
        <v>5100</v>
      </c>
      <c r="D39" s="126">
        <f>+C39/B39*100</f>
        <v>32.2703113135915</v>
      </c>
      <c r="E39" s="165">
        <v>7875</v>
      </c>
      <c r="F39" s="126">
        <f>+(C39-E39)/E39*100</f>
        <v>-35.2380952380952</v>
      </c>
    </row>
    <row r="40" s="156" customFormat="1" ht="17.25" customHeight="1" spans="1:6">
      <c r="A40" s="168" t="s">
        <v>103</v>
      </c>
      <c r="B40" s="164">
        <v>514</v>
      </c>
      <c r="C40" s="165">
        <v>232</v>
      </c>
      <c r="D40" s="126">
        <f>+C40/B40*100</f>
        <v>45.136186770428</v>
      </c>
      <c r="E40" s="165">
        <v>157</v>
      </c>
      <c r="F40" s="126">
        <f>+(C40-E40)/E40*100</f>
        <v>47.7707006369427</v>
      </c>
    </row>
    <row r="41" ht="17.25" customHeight="1" spans="1:8">
      <c r="A41" s="134" t="s">
        <v>104</v>
      </c>
      <c r="B41" s="169">
        <f>B28+B29+B34</f>
        <v>1352800</v>
      </c>
      <c r="C41" s="169">
        <f>C28+C29+C34</f>
        <v>710983</v>
      </c>
      <c r="D41" s="126">
        <f>+C41/B41*100</f>
        <v>52.5564015375517</v>
      </c>
      <c r="E41" s="169">
        <f>E28+E29+E34</f>
        <v>678838</v>
      </c>
      <c r="F41" s="126">
        <f>+(C41-E41)/E41*100</f>
        <v>4.73529767043094</v>
      </c>
      <c r="G41" s="114">
        <f>+C41-E41</f>
        <v>32145</v>
      </c>
      <c r="H41" s="170"/>
    </row>
    <row r="42" ht="46.5" hidden="1" customHeight="1" spans="1:6">
      <c r="A42" s="137" t="s">
        <v>105</v>
      </c>
      <c r="B42" s="138"/>
      <c r="C42" s="138"/>
      <c r="D42" s="138"/>
      <c r="E42" s="138"/>
      <c r="F42" s="138"/>
    </row>
    <row r="43" ht="31.5" hidden="1" customHeight="1" spans="1:6">
      <c r="A43" s="154"/>
      <c r="B43" s="171"/>
      <c r="C43"/>
      <c r="D43"/>
      <c r="E43"/>
      <c r="F43"/>
    </row>
    <row r="44" ht="31.5" hidden="1" customHeight="1" spans="1:6">
      <c r="A44" s="154"/>
      <c r="B44" s="171"/>
      <c r="C44"/>
      <c r="D44"/>
      <c r="E44"/>
      <c r="F44"/>
    </row>
    <row r="45" ht="31.5" hidden="1" customHeight="1" spans="1:6">
      <c r="A45" s="154"/>
      <c r="B45" s="171"/>
      <c r="C45"/>
      <c r="D45"/>
      <c r="E45"/>
      <c r="F45"/>
    </row>
    <row r="46" ht="31.5" hidden="1" customHeight="1" spans="1:6">
      <c r="A46" s="154"/>
      <c r="B46" s="171"/>
      <c r="C46"/>
      <c r="D46"/>
      <c r="E46"/>
      <c r="F46"/>
    </row>
    <row r="47" ht="31.5" hidden="1" customHeight="1" spans="1:6">
      <c r="A47" s="154"/>
      <c r="B47" s="171"/>
      <c r="C47"/>
      <c r="D47"/>
      <c r="E47"/>
      <c r="F47"/>
    </row>
    <row r="48" ht="31.5" hidden="1" customHeight="1" spans="1:6">
      <c r="A48" s="154"/>
      <c r="B48" s="171"/>
      <c r="C48"/>
      <c r="D48"/>
      <c r="E48"/>
      <c r="F48"/>
    </row>
  </sheetData>
  <mergeCells count="2">
    <mergeCell ref="A1:F1"/>
    <mergeCell ref="A42:F42"/>
  </mergeCells>
  <printOptions horizontalCentered="1"/>
  <pageMargins left="0.55" right="0.55" top="0.938888888888889" bottom="0.865277777777778" header="0.511805555555556" footer="0.668055555555556"/>
  <pageSetup paperSize="9" orientation="portrait"/>
  <headerFooter alignWithMargins="0">
    <oddFooter>&amp;C&amp;"宋体,常规"第&amp;"Times New Roman,常规"1&amp;"宋体,常规"页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G29"/>
  <sheetViews>
    <sheetView showZeros="0" view="pageBreakPreview" zoomScaleNormal="100" zoomScaleSheetLayoutView="100" workbookViewId="0">
      <pane xSplit="1" ySplit="3" topLeftCell="B15" activePane="bottomRight" state="frozen"/>
      <selection/>
      <selection pane="topRight"/>
      <selection pane="bottomLeft"/>
      <selection pane="bottomRight" activeCell="I31" sqref="I31"/>
    </sheetView>
  </sheetViews>
  <sheetFormatPr defaultColWidth="9" defaultRowHeight="14.25" outlineLevelCol="6"/>
  <cols>
    <col min="1" max="1" width="25.75" style="87" customWidth="1"/>
    <col min="2" max="2" width="10.5" style="97" customWidth="1"/>
    <col min="3" max="3" width="11.5" style="97" customWidth="1"/>
    <col min="4" max="4" width="10.5" style="97" customWidth="1"/>
    <col min="5" max="5" width="11.5" style="97" customWidth="1"/>
    <col min="6" max="6" width="11.125" style="97" customWidth="1"/>
    <col min="7" max="8" width="9" style="87" hidden="1" customWidth="1"/>
    <col min="9" max="16384" width="9" style="87"/>
  </cols>
  <sheetData>
    <row r="1" ht="47.25" customHeight="1" spans="1:6">
      <c r="A1" s="116" t="s">
        <v>106</v>
      </c>
      <c r="B1" s="117"/>
      <c r="C1" s="99"/>
      <c r="D1" s="99"/>
      <c r="E1" s="99"/>
      <c r="F1" s="99"/>
    </row>
    <row r="2" ht="24" customHeight="1" spans="6:6">
      <c r="F2" s="150" t="s">
        <v>107</v>
      </c>
    </row>
    <row r="3" ht="37.5" customHeight="1" spans="1:6">
      <c r="A3" s="102" t="s">
        <v>108</v>
      </c>
      <c r="B3" s="67" t="s">
        <v>62</v>
      </c>
      <c r="C3" s="67" t="s">
        <v>109</v>
      </c>
      <c r="D3" s="67" t="s">
        <v>64</v>
      </c>
      <c r="E3" s="67" t="s">
        <v>65</v>
      </c>
      <c r="F3" s="68" t="s">
        <v>66</v>
      </c>
    </row>
    <row r="4" s="95" customFormat="1" ht="24.95" customHeight="1" spans="1:7">
      <c r="A4" s="104" t="s">
        <v>110</v>
      </c>
      <c r="B4" s="151">
        <v>349645</v>
      </c>
      <c r="C4" s="142">
        <v>443558</v>
      </c>
      <c r="D4" s="72">
        <f>C4/B4*100</f>
        <v>126.859528950793</v>
      </c>
      <c r="E4" s="142">
        <v>423407</v>
      </c>
      <c r="F4" s="72">
        <f>(C4-E4)/E4*100</f>
        <v>4.75925055561198</v>
      </c>
      <c r="G4" s="95">
        <f>+C4-E4</f>
        <v>20151</v>
      </c>
    </row>
    <row r="5" s="95" customFormat="1" ht="24.95" customHeight="1" spans="1:6">
      <c r="A5" s="104" t="s">
        <v>111</v>
      </c>
      <c r="B5" s="151">
        <v>0</v>
      </c>
      <c r="C5" s="142">
        <v>0</v>
      </c>
      <c r="D5" s="72"/>
      <c r="E5" s="142">
        <v>0</v>
      </c>
      <c r="F5" s="72"/>
    </row>
    <row r="6" s="95" customFormat="1" ht="24.95" customHeight="1" spans="1:6">
      <c r="A6" s="104" t="s">
        <v>112</v>
      </c>
      <c r="B6" s="151">
        <v>3884</v>
      </c>
      <c r="C6" s="142">
        <v>2804</v>
      </c>
      <c r="D6" s="72">
        <f t="shared" ref="D6" si="0">C6/B6*100</f>
        <v>72.1936148300721</v>
      </c>
      <c r="E6" s="142">
        <v>1754</v>
      </c>
      <c r="F6" s="72">
        <f t="shared" ref="F6" si="1">(C6-E6)/E6*100</f>
        <v>59.8631698973774</v>
      </c>
    </row>
    <row r="7" s="95" customFormat="1" ht="24.95" customHeight="1" spans="1:6">
      <c r="A7" s="104" t="s">
        <v>113</v>
      </c>
      <c r="B7" s="151">
        <v>142398</v>
      </c>
      <c r="C7" s="142">
        <v>89036</v>
      </c>
      <c r="D7" s="72">
        <f t="shared" ref="D7:D19" si="2">C7/B7*100</f>
        <v>62.5261590752679</v>
      </c>
      <c r="E7" s="142">
        <v>107459</v>
      </c>
      <c r="F7" s="72">
        <f t="shared" ref="F7:F19" si="3">(C7-E7)/E7*100</f>
        <v>-17.1442131417564</v>
      </c>
    </row>
    <row r="8" s="95" customFormat="1" ht="24.95" customHeight="1" spans="1:6">
      <c r="A8" s="104" t="s">
        <v>114</v>
      </c>
      <c r="B8" s="151">
        <v>573936</v>
      </c>
      <c r="C8" s="142">
        <v>425745</v>
      </c>
      <c r="D8" s="72">
        <f>C8/B8*100</f>
        <v>74.1798737141423</v>
      </c>
      <c r="E8" s="142">
        <v>454050</v>
      </c>
      <c r="F8" s="72">
        <f>(C8-E8)/E8*100</f>
        <v>-6.23389494549058</v>
      </c>
    </row>
    <row r="9" s="95" customFormat="1" ht="24.95" customHeight="1" spans="1:6">
      <c r="A9" s="104" t="s">
        <v>115</v>
      </c>
      <c r="B9" s="151">
        <v>22505</v>
      </c>
      <c r="C9" s="142">
        <v>18333</v>
      </c>
      <c r="D9" s="72">
        <f>C9/B9*100</f>
        <v>81.4618973561431</v>
      </c>
      <c r="E9" s="142">
        <v>24181</v>
      </c>
      <c r="F9" s="72">
        <f>(C9-E9)/E9*100</f>
        <v>-24.1842769116248</v>
      </c>
    </row>
    <row r="10" s="95" customFormat="1" ht="24.95" customHeight="1" spans="1:6">
      <c r="A10" s="104" t="s">
        <v>116</v>
      </c>
      <c r="B10" s="151">
        <v>54011</v>
      </c>
      <c r="C10" s="142">
        <v>23424</v>
      </c>
      <c r="D10" s="72">
        <f>C10/B10*100</f>
        <v>43.3689433633889</v>
      </c>
      <c r="E10" s="142">
        <v>38365</v>
      </c>
      <c r="F10" s="72">
        <f>(C10-E10)/E10*100</f>
        <v>-38.9443503193014</v>
      </c>
    </row>
    <row r="11" s="95" customFormat="1" ht="24.95" customHeight="1" spans="1:6">
      <c r="A11" s="104" t="s">
        <v>117</v>
      </c>
      <c r="B11" s="151">
        <v>632057</v>
      </c>
      <c r="C11" s="142">
        <v>585115</v>
      </c>
      <c r="D11" s="72">
        <f>C11/B11*100</f>
        <v>92.5731381821576</v>
      </c>
      <c r="E11" s="142">
        <v>534443</v>
      </c>
      <c r="F11" s="72">
        <f>(C11-E11)/E11*100</f>
        <v>9.48127302630964</v>
      </c>
    </row>
    <row r="12" s="95" customFormat="1" ht="24.95" customHeight="1" spans="1:7">
      <c r="A12" s="104" t="s">
        <v>118</v>
      </c>
      <c r="B12" s="151">
        <v>353388</v>
      </c>
      <c r="C12" s="142">
        <v>313759</v>
      </c>
      <c r="D12" s="72">
        <f>C12/B12*100</f>
        <v>88.785980282296</v>
      </c>
      <c r="E12" s="142">
        <v>316813</v>
      </c>
      <c r="F12" s="72">
        <f>(C12-E12)/E12*100</f>
        <v>-0.963975594435834</v>
      </c>
      <c r="G12" s="95">
        <f t="shared" ref="G12:G16" si="4">+C12-E12</f>
        <v>-3054</v>
      </c>
    </row>
    <row r="13" s="95" customFormat="1" ht="24.95" customHeight="1" spans="1:7">
      <c r="A13" s="104" t="s">
        <v>119</v>
      </c>
      <c r="B13" s="151">
        <v>78662</v>
      </c>
      <c r="C13" s="142">
        <v>74658</v>
      </c>
      <c r="D13" s="72">
        <f>C13/B13*100</f>
        <v>94.9098675345148</v>
      </c>
      <c r="E13" s="142">
        <v>47291</v>
      </c>
      <c r="F13" s="72">
        <f>(C13-E13)/E13*100</f>
        <v>57.8693620350595</v>
      </c>
      <c r="G13" s="95">
        <f>+C13-E13</f>
        <v>27367</v>
      </c>
    </row>
    <row r="14" s="95" customFormat="1" ht="24.95" customHeight="1" spans="1:7">
      <c r="A14" s="104" t="s">
        <v>120</v>
      </c>
      <c r="B14" s="151">
        <v>134650</v>
      </c>
      <c r="C14" s="142">
        <v>119223</v>
      </c>
      <c r="D14" s="72">
        <f>C14/B14*100</f>
        <v>88.5428889714074</v>
      </c>
      <c r="E14" s="142">
        <v>120846</v>
      </c>
      <c r="F14" s="72">
        <f>(C14-E14)/E14*100</f>
        <v>-1.34303162702944</v>
      </c>
      <c r="G14" s="95">
        <f>+C14-E14</f>
        <v>-1623</v>
      </c>
    </row>
    <row r="15" s="95" customFormat="1" ht="24.95" customHeight="1" spans="1:7">
      <c r="A15" s="104" t="s">
        <v>121</v>
      </c>
      <c r="B15" s="151">
        <v>366772</v>
      </c>
      <c r="C15" s="142">
        <v>214308</v>
      </c>
      <c r="D15" s="72">
        <f>C15/B15*100</f>
        <v>58.4308507737777</v>
      </c>
      <c r="E15" s="142">
        <v>144878</v>
      </c>
      <c r="F15" s="72">
        <f>(C15-E15)/E15*100</f>
        <v>47.9230801087812</v>
      </c>
      <c r="G15" s="95">
        <f>+C15-E15</f>
        <v>69430</v>
      </c>
    </row>
    <row r="16" s="95" customFormat="1" ht="24.95" customHeight="1" spans="1:7">
      <c r="A16" s="104" t="s">
        <v>122</v>
      </c>
      <c r="B16" s="151">
        <v>95627</v>
      </c>
      <c r="C16" s="142">
        <v>81498</v>
      </c>
      <c r="D16" s="72">
        <f>C16/B16*100</f>
        <v>85.2248841854288</v>
      </c>
      <c r="E16" s="142">
        <v>59447</v>
      </c>
      <c r="F16" s="72">
        <f>(C16-E16)/E16*100</f>
        <v>37.0935455111276</v>
      </c>
      <c r="G16" s="95">
        <f>+C16-E16</f>
        <v>22051</v>
      </c>
    </row>
    <row r="17" s="95" customFormat="1" ht="24.95" customHeight="1" spans="1:6">
      <c r="A17" s="104" t="s">
        <v>123</v>
      </c>
      <c r="B17" s="151">
        <v>38728</v>
      </c>
      <c r="C17" s="142">
        <v>7879</v>
      </c>
      <c r="D17" s="72">
        <f>C17/B17*100</f>
        <v>20.344453625284</v>
      </c>
      <c r="E17" s="142">
        <v>10340</v>
      </c>
      <c r="F17" s="72">
        <f>(C17-E17)/E17*100</f>
        <v>-23.8007736943907</v>
      </c>
    </row>
    <row r="18" s="95" customFormat="1" ht="24.95" customHeight="1" spans="1:7">
      <c r="A18" s="104" t="s">
        <v>124</v>
      </c>
      <c r="B18" s="151">
        <v>9993</v>
      </c>
      <c r="C18" s="142">
        <v>4177</v>
      </c>
      <c r="D18" s="72">
        <f>C18/B18*100</f>
        <v>41.7992594816371</v>
      </c>
      <c r="E18" s="142">
        <v>6357</v>
      </c>
      <c r="F18" s="72">
        <f>(C18-E18)/E18*100</f>
        <v>-34.2929054585496</v>
      </c>
      <c r="G18" s="95">
        <f>+C18-E18</f>
        <v>-2180</v>
      </c>
    </row>
    <row r="19" s="95" customFormat="1" ht="24.95" customHeight="1" spans="1:6">
      <c r="A19" s="104" t="s">
        <v>125</v>
      </c>
      <c r="B19" s="151">
        <v>565</v>
      </c>
      <c r="C19" s="142">
        <v>556</v>
      </c>
      <c r="D19" s="72">
        <f>C19/B19*100</f>
        <v>98.4070796460177</v>
      </c>
      <c r="E19" s="142">
        <v>39</v>
      </c>
      <c r="F19" s="72">
        <f>(C19-E19)/E19*100</f>
        <v>1325.64102564103</v>
      </c>
    </row>
    <row r="20" s="95" customFormat="1" ht="24.95" customHeight="1" spans="1:6">
      <c r="A20" s="104" t="s">
        <v>126</v>
      </c>
      <c r="B20" s="151">
        <v>0</v>
      </c>
      <c r="C20" s="142">
        <v>0</v>
      </c>
      <c r="D20" s="72"/>
      <c r="E20" s="142">
        <v>0</v>
      </c>
      <c r="F20" s="72"/>
    </row>
    <row r="21" s="95" customFormat="1" ht="24.95" customHeight="1" spans="1:6">
      <c r="A21" s="104" t="s">
        <v>127</v>
      </c>
      <c r="B21" s="151">
        <v>28737</v>
      </c>
      <c r="C21" s="142">
        <v>10864</v>
      </c>
      <c r="D21" s="72">
        <f t="shared" ref="D21:D23" si="5">C21/B21*100</f>
        <v>37.8049204857849</v>
      </c>
      <c r="E21" s="142">
        <v>11042</v>
      </c>
      <c r="F21" s="72">
        <f t="shared" ref="F21:F23" si="6">(C21-E21)/E21*100</f>
        <v>-1.61202680673791</v>
      </c>
    </row>
    <row r="22" s="95" customFormat="1" ht="24.95" customHeight="1" spans="1:6">
      <c r="A22" s="104" t="s">
        <v>128</v>
      </c>
      <c r="B22" s="151">
        <v>126625</v>
      </c>
      <c r="C22" s="142">
        <v>56227</v>
      </c>
      <c r="D22" s="72">
        <f>C22/B22*100</f>
        <v>44.4043435340573</v>
      </c>
      <c r="E22" s="142">
        <v>49220</v>
      </c>
      <c r="F22" s="72">
        <f>(C22-E22)/E22*100</f>
        <v>14.2360828931329</v>
      </c>
    </row>
    <row r="23" s="95" customFormat="1" ht="24.95" customHeight="1" spans="1:6">
      <c r="A23" s="104" t="s">
        <v>129</v>
      </c>
      <c r="B23" s="151">
        <v>7391</v>
      </c>
      <c r="C23" s="142">
        <v>5226</v>
      </c>
      <c r="D23" s="72">
        <f>C23/B23*100</f>
        <v>70.70761737248</v>
      </c>
      <c r="E23" s="142">
        <v>1878</v>
      </c>
      <c r="F23" s="72">
        <f>(C23-E23)/E23*100</f>
        <v>178.274760383387</v>
      </c>
    </row>
    <row r="24" s="95" customFormat="1" ht="22.9" customHeight="1" spans="1:6">
      <c r="A24" s="152" t="s">
        <v>130</v>
      </c>
      <c r="B24" s="151">
        <v>0</v>
      </c>
      <c r="C24" s="142">
        <v>7077</v>
      </c>
      <c r="D24" s="72"/>
      <c r="E24" s="142"/>
      <c r="F24" s="72"/>
    </row>
    <row r="25" s="95" customFormat="1" ht="24.95" customHeight="1" spans="1:6">
      <c r="A25" s="104" t="s">
        <v>131</v>
      </c>
      <c r="B25" s="151">
        <v>72910</v>
      </c>
      <c r="C25" s="142">
        <v>24633</v>
      </c>
      <c r="D25" s="72">
        <f t="shared" ref="D25:D27" si="7">C25/B25*100</f>
        <v>33.7854889589905</v>
      </c>
      <c r="E25" s="142">
        <v>31897</v>
      </c>
      <c r="F25" s="72">
        <f t="shared" ref="F25:F27" si="8">(C25-E25)/E25*100</f>
        <v>-22.7733015644104</v>
      </c>
    </row>
    <row r="26" s="95" customFormat="1" ht="24.95" customHeight="1" spans="1:6">
      <c r="A26" s="104" t="s">
        <v>132</v>
      </c>
      <c r="B26" s="151">
        <v>57964</v>
      </c>
      <c r="C26" s="142">
        <v>585</v>
      </c>
      <c r="D26" s="72">
        <f>C26/B26*100</f>
        <v>1.00924711890139</v>
      </c>
      <c r="E26" s="142">
        <v>565</v>
      </c>
      <c r="F26" s="72">
        <f>(C26-E26)/E26*100</f>
        <v>3.53982300884956</v>
      </c>
    </row>
    <row r="27" s="95" customFormat="1" ht="24.95" customHeight="1" spans="1:6">
      <c r="A27" s="110" t="s">
        <v>133</v>
      </c>
      <c r="B27" s="151">
        <f>SUM(B4:B26)</f>
        <v>3150448</v>
      </c>
      <c r="C27" s="151">
        <f>SUM(C4:C26)</f>
        <v>2508685</v>
      </c>
      <c r="D27" s="72">
        <f>C27/B27*100</f>
        <v>79.6294685708191</v>
      </c>
      <c r="E27" s="151">
        <f>SUM(E4:E26)</f>
        <v>2384272</v>
      </c>
      <c r="F27" s="72">
        <f>(C27-E27)/E27*100</f>
        <v>5.21807075702772</v>
      </c>
    </row>
    <row r="28" s="95" customFormat="1" ht="62" customHeight="1" spans="1:6">
      <c r="A28" s="153" t="s">
        <v>134</v>
      </c>
      <c r="B28" s="153"/>
      <c r="C28" s="153"/>
      <c r="D28" s="153"/>
      <c r="E28" s="153"/>
      <c r="F28" s="153"/>
    </row>
    <row r="29" ht="27" customHeight="1" spans="1:6">
      <c r="A29" s="154"/>
      <c r="B29" s="139"/>
      <c r="C29" s="139"/>
      <c r="D29" s="139"/>
      <c r="E29" s="139"/>
      <c r="F29" s="139"/>
    </row>
  </sheetData>
  <mergeCells count="2">
    <mergeCell ref="A28:F28"/>
    <mergeCell ref="A29:F29"/>
  </mergeCells>
  <printOptions horizontalCentered="1" verticalCentered="1"/>
  <pageMargins left="0.590277777777778" right="0.471527777777778" top="1.14166666666667" bottom="0.865277777777778" header="0.590277777777778" footer="0.590277777777778"/>
  <pageSetup paperSize="9" scale="94" firstPageNumber="2" orientation="portrait" useFirstPageNumber="1"/>
  <headerFooter alignWithMargins="0">
    <oddFooter>&amp;C&amp;"宋体,常规"第&amp;"Times New Roman,常规" 2&amp;"宋体,常规"页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H15"/>
  <sheetViews>
    <sheetView showZeros="0" workbookViewId="0">
      <selection activeCell="E22" sqref="E22"/>
    </sheetView>
  </sheetViews>
  <sheetFormatPr defaultColWidth="9" defaultRowHeight="14.25" outlineLevelCol="7"/>
  <cols>
    <col min="1" max="1" width="22.875" style="60" customWidth="1"/>
    <col min="2" max="2" width="11" style="60" customWidth="1"/>
    <col min="3" max="3" width="11.375" style="60" customWidth="1"/>
    <col min="4" max="4" width="10" style="60" customWidth="1"/>
    <col min="5" max="5" width="11.375" style="60" customWidth="1"/>
    <col min="6" max="6" width="11.75" style="60" customWidth="1"/>
    <col min="7" max="16384" width="9" style="60"/>
  </cols>
  <sheetData>
    <row r="1" ht="65.25" customHeight="1" spans="1:6">
      <c r="A1" s="62" t="s">
        <v>135</v>
      </c>
      <c r="B1" s="62"/>
      <c r="C1" s="62"/>
      <c r="D1" s="62"/>
      <c r="E1" s="62"/>
      <c r="F1" s="62"/>
    </row>
    <row r="2" ht="30.75" customHeight="1" spans="1:6">
      <c r="A2" s="63"/>
      <c r="B2" s="63"/>
      <c r="C2" s="63"/>
      <c r="D2" s="89" t="s">
        <v>60</v>
      </c>
      <c r="E2" s="89"/>
      <c r="F2" s="89"/>
    </row>
    <row r="3" ht="45" customHeight="1" spans="1:6">
      <c r="A3" s="66" t="s">
        <v>136</v>
      </c>
      <c r="B3" s="103" t="s">
        <v>62</v>
      </c>
      <c r="C3" s="103" t="s">
        <v>109</v>
      </c>
      <c r="D3" s="103" t="s">
        <v>64</v>
      </c>
      <c r="E3" s="103" t="s">
        <v>65</v>
      </c>
      <c r="F3" s="90" t="s">
        <v>66</v>
      </c>
    </row>
    <row r="4" ht="45" hidden="1" customHeight="1" spans="1:6">
      <c r="A4" s="70" t="s">
        <v>137</v>
      </c>
      <c r="B4" s="103">
        <v>0</v>
      </c>
      <c r="C4" s="103">
        <v>0</v>
      </c>
      <c r="D4" s="14">
        <v>0</v>
      </c>
      <c r="E4" s="103">
        <v>0</v>
      </c>
      <c r="F4" s="91"/>
    </row>
    <row r="5" ht="39" customHeight="1" spans="1:6">
      <c r="A5" s="70" t="s">
        <v>138</v>
      </c>
      <c r="B5" s="105">
        <v>541046</v>
      </c>
      <c r="C5" s="105">
        <v>167545</v>
      </c>
      <c r="D5" s="14">
        <f t="shared" ref="D5" si="0">+C5/B5*100</f>
        <v>30.9668678818437</v>
      </c>
      <c r="E5" s="105">
        <v>346710</v>
      </c>
      <c r="F5" s="91">
        <f>+(C5-E5)/E5*100</f>
        <v>-51.6757520694529</v>
      </c>
    </row>
    <row r="6" ht="39" customHeight="1" spans="1:6">
      <c r="A6" s="92" t="s">
        <v>139</v>
      </c>
      <c r="B6" s="105">
        <v>0</v>
      </c>
      <c r="C6" s="105"/>
      <c r="D6" s="14"/>
      <c r="E6" s="105">
        <v>5388</v>
      </c>
      <c r="F6" s="91">
        <f t="shared" ref="F6:F8" si="1">+(C6-E6)/E6*100</f>
        <v>-100</v>
      </c>
    </row>
    <row r="7" ht="39" customHeight="1" spans="1:6">
      <c r="A7" s="93" t="s">
        <v>140</v>
      </c>
      <c r="B7" s="105">
        <v>190</v>
      </c>
      <c r="C7" s="105">
        <v>140</v>
      </c>
      <c r="D7" s="14">
        <f t="shared" ref="D7" si="2">+C7/B7*100</f>
        <v>73.6842105263158</v>
      </c>
      <c r="E7" s="105">
        <v>761</v>
      </c>
      <c r="F7" s="91">
        <f>+(C7-E7)/E7*100</f>
        <v>-81.6031537450723</v>
      </c>
    </row>
    <row r="8" ht="39" hidden="1" customHeight="1" spans="1:6">
      <c r="A8" s="93" t="s">
        <v>141</v>
      </c>
      <c r="B8" s="105">
        <v>0</v>
      </c>
      <c r="C8" s="105">
        <v>0</v>
      </c>
      <c r="D8" s="14">
        <v>0</v>
      </c>
      <c r="E8" s="105">
        <v>0</v>
      </c>
      <c r="F8" s="91" t="e">
        <f>+(C8-E8)/E8*100</f>
        <v>#DIV/0!</v>
      </c>
    </row>
    <row r="9" ht="39" customHeight="1" spans="1:6">
      <c r="A9" s="93" t="s">
        <v>142</v>
      </c>
      <c r="B9" s="105">
        <v>100</v>
      </c>
      <c r="C9" s="105"/>
      <c r="D9" s="14"/>
      <c r="E9" s="105"/>
      <c r="F9" s="91"/>
    </row>
    <row r="10" ht="39" customHeight="1" spans="1:6">
      <c r="A10" s="92" t="s">
        <v>143</v>
      </c>
      <c r="B10" s="105">
        <v>15872</v>
      </c>
      <c r="C10" s="105">
        <v>11000</v>
      </c>
      <c r="D10" s="14">
        <f t="shared" ref="D10:D14" si="3">+C10/B10*100</f>
        <v>69.304435483871</v>
      </c>
      <c r="E10" s="105">
        <v>10091</v>
      </c>
      <c r="F10" s="91">
        <f t="shared" ref="F10:F14" si="4">+(C10-E10)/E10*100</f>
        <v>9.00802695471212</v>
      </c>
    </row>
    <row r="11" ht="39" customHeight="1" spans="1:6">
      <c r="A11" s="70" t="s">
        <v>144</v>
      </c>
      <c r="B11" s="105">
        <v>50</v>
      </c>
      <c r="C11" s="105">
        <v>0</v>
      </c>
      <c r="D11" s="14">
        <f>+C11/B11*100</f>
        <v>0</v>
      </c>
      <c r="E11" s="105">
        <v>2</v>
      </c>
      <c r="F11" s="91">
        <f>+(C11-E11)/E11*100</f>
        <v>-100</v>
      </c>
    </row>
    <row r="12" ht="39" customHeight="1" spans="1:6">
      <c r="A12" s="73" t="s">
        <v>145</v>
      </c>
      <c r="B12" s="105">
        <v>4700</v>
      </c>
      <c r="C12" s="105">
        <v>2172</v>
      </c>
      <c r="D12" s="14">
        <f>+C12/B12*100</f>
        <v>46.2127659574468</v>
      </c>
      <c r="E12" s="105">
        <v>1724</v>
      </c>
      <c r="F12" s="91">
        <f>+(C12-E12)/E12*100</f>
        <v>25.9860788863109</v>
      </c>
    </row>
    <row r="13" ht="39" customHeight="1" spans="1:6">
      <c r="A13" s="73" t="s">
        <v>146</v>
      </c>
      <c r="B13" s="105">
        <v>194454</v>
      </c>
      <c r="C13" s="105">
        <v>31746</v>
      </c>
      <c r="D13" s="14">
        <f>+C13/B13*100</f>
        <v>16.325711993582</v>
      </c>
      <c r="E13" s="105">
        <v>72022</v>
      </c>
      <c r="F13" s="91">
        <f>+(C13-E13)/E13*100</f>
        <v>-55.9218016717114</v>
      </c>
    </row>
    <row r="14" ht="39" customHeight="1" spans="1:8">
      <c r="A14" s="94" t="s">
        <v>133</v>
      </c>
      <c r="B14" s="105">
        <f>SUM(B4:B13)</f>
        <v>756412</v>
      </c>
      <c r="C14" s="105">
        <f>SUM(C4:C13)</f>
        <v>212603</v>
      </c>
      <c r="D14" s="14">
        <f>+C14/B14*100</f>
        <v>28.106772499643</v>
      </c>
      <c r="E14" s="105">
        <f>SUM(E4:E13)</f>
        <v>436698</v>
      </c>
      <c r="F14" s="91">
        <f>+(C14-E14)/E14*100</f>
        <v>-51.3157834475999</v>
      </c>
      <c r="H14" s="147"/>
    </row>
    <row r="15" ht="87.75" hidden="1" customHeight="1" spans="1:6">
      <c r="A15" s="148"/>
      <c r="B15" s="149"/>
      <c r="C15" s="149"/>
      <c r="D15" s="149"/>
      <c r="E15" s="149"/>
      <c r="F15" s="149"/>
    </row>
  </sheetData>
  <mergeCells count="3">
    <mergeCell ref="A1:F1"/>
    <mergeCell ref="D2:F2"/>
    <mergeCell ref="A15:F15"/>
  </mergeCells>
  <printOptions horizontalCentered="1"/>
  <pageMargins left="0.786805555555556" right="0.747916666666667" top="1.30902777777778" bottom="0.919444444444445" header="0.510416666666667" footer="0.588888888888889"/>
  <pageSetup paperSize="9" firstPageNumber="5" orientation="portrait" useFirstPageNumber="1"/>
  <headerFooter alignWithMargins="0">
    <oddFooter>&amp;C&amp;"宋体,常规"第&amp;"Times New Roman,常规" 3 &amp;"宋体,常规"页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H39"/>
  <sheetViews>
    <sheetView showZeros="0" workbookViewId="0">
      <pane xSplit="1" ySplit="3" topLeftCell="B4" activePane="bottomRight" state="frozen"/>
      <selection/>
      <selection pane="topRight"/>
      <selection pane="bottomLeft"/>
      <selection pane="bottomRight" activeCell="E22" sqref="E22"/>
    </sheetView>
  </sheetViews>
  <sheetFormatPr defaultColWidth="9" defaultRowHeight="14.25" outlineLevelCol="7"/>
  <cols>
    <col min="1" max="1" width="32.25" style="87" customWidth="1"/>
    <col min="2" max="2" width="9.625" style="97" customWidth="1"/>
    <col min="3" max="3" width="8.375" style="97" customWidth="1"/>
    <col min="4" max="4" width="9.5" style="97" customWidth="1"/>
    <col min="5" max="5" width="8.375" style="97" customWidth="1"/>
    <col min="6" max="6" width="9.625" style="87" customWidth="1"/>
    <col min="7" max="7" width="9" style="87"/>
    <col min="8" max="8" width="9" style="87" hidden="1" customWidth="1"/>
    <col min="9" max="16384" width="9" style="87"/>
  </cols>
  <sheetData>
    <row r="1" ht="36" customHeight="1" spans="1:6">
      <c r="A1" s="62" t="s">
        <v>147</v>
      </c>
      <c r="B1" s="62"/>
      <c r="C1" s="62"/>
      <c r="D1" s="62"/>
      <c r="E1" s="62"/>
      <c r="F1" s="62"/>
    </row>
    <row r="2" ht="17.25" customHeight="1" spans="1:6">
      <c r="A2" s="63"/>
      <c r="B2" s="64"/>
      <c r="C2" s="64"/>
      <c r="D2" s="89" t="s">
        <v>60</v>
      </c>
      <c r="E2" s="89"/>
      <c r="F2" s="89"/>
    </row>
    <row r="3" ht="36.75" customHeight="1" spans="1:6">
      <c r="A3" s="66" t="s">
        <v>136</v>
      </c>
      <c r="B3" s="67" t="s">
        <v>148</v>
      </c>
      <c r="C3" s="67" t="s">
        <v>109</v>
      </c>
      <c r="D3" s="67" t="s">
        <v>64</v>
      </c>
      <c r="E3" s="67" t="s">
        <v>65</v>
      </c>
      <c r="F3" s="90" t="s">
        <v>66</v>
      </c>
    </row>
    <row r="4" ht="20.25" customHeight="1" spans="1:6">
      <c r="A4" s="69" t="s">
        <v>149</v>
      </c>
      <c r="B4" s="67">
        <f>+B5</f>
        <v>342</v>
      </c>
      <c r="C4" s="67">
        <f>SUM(C5:C6)</f>
        <v>410</v>
      </c>
      <c r="D4" s="72">
        <f t="shared" ref="D4:D5" si="0">C4/B4*100</f>
        <v>119.883040935673</v>
      </c>
      <c r="E4" s="67">
        <f>+E5</f>
        <v>26</v>
      </c>
      <c r="F4" s="14">
        <f t="shared" ref="F4:F5" si="1">(C4-E4)/E4*100</f>
        <v>1476.92307692308</v>
      </c>
    </row>
    <row r="5" ht="20.25" customHeight="1" spans="1:6">
      <c r="A5" s="69" t="s">
        <v>150</v>
      </c>
      <c r="B5" s="67">
        <v>342</v>
      </c>
      <c r="C5" s="67">
        <v>53</v>
      </c>
      <c r="D5" s="72">
        <f>C5/B5*100</f>
        <v>15.4970760233918</v>
      </c>
      <c r="E5" s="67">
        <v>26</v>
      </c>
      <c r="F5" s="14">
        <f>(C5-E5)/E5*100</f>
        <v>103.846153846154</v>
      </c>
    </row>
    <row r="6" s="139" customFormat="1" ht="20.25" customHeight="1" spans="1:6">
      <c r="A6" s="69" t="s">
        <v>151</v>
      </c>
      <c r="B6" s="67"/>
      <c r="C6" s="67">
        <v>357</v>
      </c>
      <c r="D6" s="72"/>
      <c r="E6" s="67"/>
      <c r="F6" s="14"/>
    </row>
    <row r="7" ht="20.25" customHeight="1" spans="1:6">
      <c r="A7" s="70" t="s">
        <v>152</v>
      </c>
      <c r="B7" s="71">
        <f>+B8+B9</f>
        <v>14150</v>
      </c>
      <c r="C7" s="71">
        <f>SUM(C8:C9)</f>
        <v>8873</v>
      </c>
      <c r="D7" s="72">
        <f t="shared" ref="D7:D11" si="2">C7/B7*100</f>
        <v>62.7067137809187</v>
      </c>
      <c r="E7" s="71">
        <f>+E8+E9</f>
        <v>7762</v>
      </c>
      <c r="F7" s="14">
        <f t="shared" ref="F7:F11" si="3">(C7-E7)/E7*100</f>
        <v>14.313321308941</v>
      </c>
    </row>
    <row r="8" ht="20.25" customHeight="1" spans="1:6">
      <c r="A8" s="73" t="s">
        <v>153</v>
      </c>
      <c r="B8" s="71">
        <v>14050</v>
      </c>
      <c r="C8" s="71">
        <v>8800</v>
      </c>
      <c r="D8" s="72">
        <f>C8/B8*100</f>
        <v>62.6334519572954</v>
      </c>
      <c r="E8" s="71">
        <v>7679</v>
      </c>
      <c r="F8" s="14">
        <f>(C8-E8)/E8*100</f>
        <v>14.5982549811173</v>
      </c>
    </row>
    <row r="9" ht="20.25" customHeight="1" spans="1:6">
      <c r="A9" s="73" t="s">
        <v>154</v>
      </c>
      <c r="B9" s="71">
        <v>100</v>
      </c>
      <c r="C9" s="71">
        <v>73</v>
      </c>
      <c r="D9" s="72">
        <f>C9/B9*100</f>
        <v>73</v>
      </c>
      <c r="E9" s="71">
        <v>83</v>
      </c>
      <c r="F9" s="14">
        <f>(C9-E9)/E9*100</f>
        <v>-12.0481927710843</v>
      </c>
    </row>
    <row r="10" ht="20.25" customHeight="1" spans="1:6">
      <c r="A10" s="70" t="s">
        <v>155</v>
      </c>
      <c r="B10" s="71">
        <f>SUM(B11:B18)</f>
        <v>490640</v>
      </c>
      <c r="C10" s="71">
        <f>SUM(C11:C18)</f>
        <v>203270</v>
      </c>
      <c r="D10" s="72">
        <f>C10/B10*100</f>
        <v>41.4295613892059</v>
      </c>
      <c r="E10" s="71">
        <f>SUM(E11:E18)</f>
        <v>337149</v>
      </c>
      <c r="F10" s="14">
        <f>(C10-E10)/E10*100</f>
        <v>-39.7091493671937</v>
      </c>
    </row>
    <row r="11" ht="20.25" customHeight="1" spans="1:6">
      <c r="A11" s="73" t="s">
        <v>156</v>
      </c>
      <c r="B11" s="71">
        <v>478262</v>
      </c>
      <c r="C11" s="71">
        <v>173847</v>
      </c>
      <c r="D11" s="72">
        <f>C11/B11*100</f>
        <v>36.3497413551568</v>
      </c>
      <c r="E11" s="71">
        <v>333783</v>
      </c>
      <c r="F11" s="14">
        <f>(C11-E11)/E11*100</f>
        <v>-47.9161610986779</v>
      </c>
    </row>
    <row r="12" ht="20.25" customHeight="1" spans="1:6">
      <c r="A12" s="73" t="s">
        <v>157</v>
      </c>
      <c r="B12" s="71"/>
      <c r="C12" s="71"/>
      <c r="D12" s="72"/>
      <c r="E12" s="71">
        <v>0</v>
      </c>
      <c r="F12" s="14"/>
    </row>
    <row r="13" ht="20.25" customHeight="1" spans="1:6">
      <c r="A13" s="73" t="s">
        <v>158</v>
      </c>
      <c r="B13" s="71"/>
      <c r="C13" s="71">
        <v>98</v>
      </c>
      <c r="D13" s="72"/>
      <c r="E13" s="71">
        <v>1898</v>
      </c>
      <c r="F13" s="14">
        <f>(C13-E13)/E13*100</f>
        <v>-94.8366701791359</v>
      </c>
    </row>
    <row r="14" ht="20.25" customHeight="1" spans="1:6">
      <c r="A14" s="73" t="s">
        <v>159</v>
      </c>
      <c r="B14" s="140">
        <v>156</v>
      </c>
      <c r="C14" s="71">
        <v>619</v>
      </c>
      <c r="D14" s="72">
        <f t="shared" ref="D14" si="4">C14/B14*100</f>
        <v>396.794871794872</v>
      </c>
      <c r="E14" s="71">
        <v>386</v>
      </c>
      <c r="F14" s="14">
        <f>(C14-E14)/E14*100</f>
        <v>60.3626943005181</v>
      </c>
    </row>
    <row r="15" ht="20.25" customHeight="1" spans="1:6">
      <c r="A15" s="73" t="s">
        <v>160</v>
      </c>
      <c r="B15" s="71">
        <v>0</v>
      </c>
      <c r="C15" s="71">
        <v>7000</v>
      </c>
      <c r="D15" s="72"/>
      <c r="E15" s="71">
        <v>0</v>
      </c>
      <c r="F15" s="14"/>
    </row>
    <row r="16" ht="20.25" customHeight="1" spans="1:6">
      <c r="A16" s="73" t="s">
        <v>161</v>
      </c>
      <c r="B16" s="71"/>
      <c r="C16" s="71">
        <v>17800</v>
      </c>
      <c r="D16" s="72"/>
      <c r="E16" s="71"/>
      <c r="F16" s="14"/>
    </row>
    <row r="17" ht="20.25" customHeight="1" spans="1:6">
      <c r="A17" s="73" t="s">
        <v>162</v>
      </c>
      <c r="B17" s="71">
        <v>7672</v>
      </c>
      <c r="C17" s="71">
        <v>2102</v>
      </c>
      <c r="D17" s="72">
        <f t="shared" ref="D17:D21" si="5">C17/B17*100</f>
        <v>27.3983315954119</v>
      </c>
      <c r="E17" s="71">
        <v>678</v>
      </c>
      <c r="F17" s="14">
        <f t="shared" ref="F17" si="6">(C17-E17)/E17*100</f>
        <v>210.029498525074</v>
      </c>
    </row>
    <row r="18" ht="20.25" customHeight="1" spans="1:6">
      <c r="A18" s="73" t="s">
        <v>163</v>
      </c>
      <c r="B18" s="141">
        <v>4550</v>
      </c>
      <c r="C18" s="141">
        <v>1804</v>
      </c>
      <c r="D18" s="72">
        <f>C18/B18*100</f>
        <v>39.6483516483516</v>
      </c>
      <c r="E18" s="141">
        <v>404</v>
      </c>
      <c r="F18" s="14">
        <f t="shared" ref="F18:F23" si="7">(C18-E18)/E18*100</f>
        <v>346.534653465347</v>
      </c>
    </row>
    <row r="19" ht="20.25" customHeight="1" spans="1:6">
      <c r="A19" s="70" t="s">
        <v>164</v>
      </c>
      <c r="B19" s="71">
        <f>+B20+B21+B22</f>
        <v>619</v>
      </c>
      <c r="C19" s="71">
        <f>SUM(C21:C22)</f>
        <v>1551</v>
      </c>
      <c r="D19" s="72">
        <f>C19/B19*100</f>
        <v>250.565428109855</v>
      </c>
      <c r="E19" s="71">
        <f>+E20+E21+E22</f>
        <v>1467</v>
      </c>
      <c r="F19" s="14">
        <f>(C19-E19)/E19*100</f>
        <v>5.72597137014315</v>
      </c>
    </row>
    <row r="20" ht="21" hidden="1" customHeight="1" spans="1:6">
      <c r="A20" s="70" t="s">
        <v>165</v>
      </c>
      <c r="B20" s="71">
        <v>0</v>
      </c>
      <c r="C20" s="71"/>
      <c r="D20" s="72" t="e">
        <f>C20/B20*100</f>
        <v>#DIV/0!</v>
      </c>
      <c r="E20" s="71"/>
      <c r="F20" s="14" t="e">
        <f>(C20-E20)/E20*100</f>
        <v>#DIV/0!</v>
      </c>
    </row>
    <row r="21" ht="20.25" customHeight="1" spans="1:6">
      <c r="A21" s="73" t="s">
        <v>166</v>
      </c>
      <c r="B21" s="71">
        <v>619</v>
      </c>
      <c r="C21" s="71">
        <v>1177</v>
      </c>
      <c r="D21" s="72">
        <f>C21/B21*100</f>
        <v>190.145395799677</v>
      </c>
      <c r="E21" s="71">
        <v>346</v>
      </c>
      <c r="F21" s="14">
        <f>(C21-E21)/E21*100</f>
        <v>240.173410404624</v>
      </c>
    </row>
    <row r="22" ht="20.25" customHeight="1" spans="1:6">
      <c r="A22" s="73" t="s">
        <v>167</v>
      </c>
      <c r="B22" s="71">
        <v>0</v>
      </c>
      <c r="C22" s="71">
        <v>374</v>
      </c>
      <c r="D22" s="72"/>
      <c r="E22" s="71">
        <v>1121</v>
      </c>
      <c r="F22" s="14">
        <f>(C22-E22)/E22*100</f>
        <v>-66.6369313113292</v>
      </c>
    </row>
    <row r="23" ht="20.25" customHeight="1" spans="1:6">
      <c r="A23" s="70" t="s">
        <v>168</v>
      </c>
      <c r="B23" s="142">
        <f>SUM(B24:B25)</f>
        <v>50</v>
      </c>
      <c r="C23" s="142">
        <f>0</f>
        <v>0</v>
      </c>
      <c r="D23" s="72">
        <f t="shared" ref="D23:D24" si="8">C23/B23*100</f>
        <v>0</v>
      </c>
      <c r="E23" s="142">
        <f>+E24+E25</f>
        <v>9000</v>
      </c>
      <c r="F23" s="14">
        <f>(C23-E23)/E23*100</f>
        <v>-100</v>
      </c>
    </row>
    <row r="24" ht="20.25" customHeight="1" spans="1:6">
      <c r="A24" s="73" t="s">
        <v>169</v>
      </c>
      <c r="B24" s="143">
        <v>50</v>
      </c>
      <c r="C24" s="71"/>
      <c r="D24" s="72">
        <f>C24/B24*100</f>
        <v>0</v>
      </c>
      <c r="E24" s="71"/>
      <c r="F24" s="14"/>
    </row>
    <row r="25" ht="20.25" customHeight="1" spans="1:6">
      <c r="A25" s="73" t="s">
        <v>170</v>
      </c>
      <c r="B25" s="143"/>
      <c r="C25" s="71">
        <v>0</v>
      </c>
      <c r="D25" s="72"/>
      <c r="E25" s="71">
        <v>9000</v>
      </c>
      <c r="F25" s="14">
        <f t="shared" ref="F25:F27" si="9">(C25-E25)/E25*100</f>
        <v>-100</v>
      </c>
    </row>
    <row r="26" ht="20.25" customHeight="1" spans="1:6">
      <c r="A26" s="70" t="s">
        <v>171</v>
      </c>
      <c r="B26" s="71">
        <f>SUM(B27:B29)</f>
        <v>0</v>
      </c>
      <c r="C26" s="71">
        <v>0</v>
      </c>
      <c r="D26" s="72"/>
      <c r="E26" s="71">
        <f>SUM(E27:E29)</f>
        <v>55</v>
      </c>
      <c r="F26" s="14">
        <f>(C26-E26)/E26*100</f>
        <v>-100</v>
      </c>
    </row>
    <row r="27" ht="20.25" customHeight="1" spans="1:6">
      <c r="A27" s="144" t="s">
        <v>172</v>
      </c>
      <c r="B27" s="71">
        <v>0</v>
      </c>
      <c r="C27" s="71">
        <v>0</v>
      </c>
      <c r="D27" s="72"/>
      <c r="E27" s="71">
        <v>55</v>
      </c>
      <c r="F27" s="14">
        <f>(C27-E27)/E27*100</f>
        <v>-100</v>
      </c>
    </row>
    <row r="28" ht="21" hidden="1" customHeight="1" spans="1:6">
      <c r="A28" s="145" t="s">
        <v>173</v>
      </c>
      <c r="B28" s="71"/>
      <c r="C28" s="71"/>
      <c r="D28" s="72" t="e">
        <f>C28/B28*100</f>
        <v>#DIV/0!</v>
      </c>
      <c r="E28" s="71"/>
      <c r="F28" s="14"/>
    </row>
    <row r="29" ht="21" hidden="1" customHeight="1" spans="1:6">
      <c r="A29" s="73" t="s">
        <v>174</v>
      </c>
      <c r="B29" s="71">
        <v>0</v>
      </c>
      <c r="C29" s="71">
        <v>0</v>
      </c>
      <c r="D29" s="72" t="e">
        <f>C29/B29*100</f>
        <v>#DIV/0!</v>
      </c>
      <c r="E29" s="71">
        <v>0</v>
      </c>
      <c r="F29" s="14"/>
    </row>
    <row r="30" ht="20.25" customHeight="1" spans="1:6">
      <c r="A30" s="70" t="s">
        <v>175</v>
      </c>
      <c r="B30" s="71">
        <f>+B31</f>
        <v>0</v>
      </c>
      <c r="C30" s="71">
        <v>0</v>
      </c>
      <c r="D30" s="72"/>
      <c r="E30" s="71">
        <f>+E31</f>
        <v>215</v>
      </c>
      <c r="F30" s="14">
        <f t="shared" ref="F30" si="10">(C30-E30)/E30*100</f>
        <v>-100</v>
      </c>
    </row>
    <row r="31" ht="20.25" customHeight="1" spans="1:6">
      <c r="A31" s="73" t="s">
        <v>151</v>
      </c>
      <c r="B31" s="71">
        <v>0</v>
      </c>
      <c r="C31" s="71">
        <v>0</v>
      </c>
      <c r="D31" s="72"/>
      <c r="E31" s="71">
        <v>215</v>
      </c>
      <c r="F31" s="14">
        <f t="shared" ref="F31:F38" si="11">(C31-E31)/E31*100</f>
        <v>-100</v>
      </c>
    </row>
    <row r="32" ht="20.25" customHeight="1" spans="1:6">
      <c r="A32" s="73" t="s">
        <v>176</v>
      </c>
      <c r="B32" s="71">
        <v>12526</v>
      </c>
      <c r="C32" s="71">
        <f>SUM(C33)</f>
        <v>2334</v>
      </c>
      <c r="D32" s="72">
        <f t="shared" ref="D32" si="12">C32/B32*100</f>
        <v>18.6332428548619</v>
      </c>
      <c r="E32" s="71">
        <f>SUM(E33)</f>
        <v>10453</v>
      </c>
      <c r="F32" s="14">
        <f>(C32-E32)/E32*100</f>
        <v>-77.6714818712331</v>
      </c>
    </row>
    <row r="33" ht="20.25" customHeight="1" spans="1:6">
      <c r="A33" s="73" t="s">
        <v>177</v>
      </c>
      <c r="B33" s="71">
        <v>12526</v>
      </c>
      <c r="C33" s="71">
        <v>2334</v>
      </c>
      <c r="D33" s="72">
        <f t="shared" ref="D33:D38" si="13">C33/B33*100</f>
        <v>18.6332428548619</v>
      </c>
      <c r="E33" s="71">
        <v>10453</v>
      </c>
      <c r="F33" s="14">
        <f>(C33-E33)/E33*100</f>
        <v>-77.6714818712331</v>
      </c>
    </row>
    <row r="34" ht="20.25" customHeight="1" spans="1:6">
      <c r="A34" s="70" t="s">
        <v>178</v>
      </c>
      <c r="B34" s="71">
        <f>SUM(B35:B37)</f>
        <v>92121</v>
      </c>
      <c r="C34" s="71">
        <f>SUM(C35:C37)</f>
        <v>25846</v>
      </c>
      <c r="D34" s="72">
        <f>C34/B34*100</f>
        <v>28.0565777618567</v>
      </c>
      <c r="E34" s="71">
        <v>18413</v>
      </c>
      <c r="F34" s="14">
        <f>(C34-E34)/E34*100</f>
        <v>40.3682181067724</v>
      </c>
    </row>
    <row r="35" ht="20.25" customHeight="1" spans="1:6">
      <c r="A35" s="73" t="s">
        <v>179</v>
      </c>
      <c r="B35" s="71">
        <v>84350</v>
      </c>
      <c r="C35" s="71">
        <v>20268</v>
      </c>
      <c r="D35" s="72">
        <f>C35/B35*100</f>
        <v>24.0284528749259</v>
      </c>
      <c r="E35" s="71">
        <v>15618</v>
      </c>
      <c r="F35" s="14">
        <f>(C35-E35)/E35*100</f>
        <v>29.7733384556281</v>
      </c>
    </row>
    <row r="36" ht="20.25" customHeight="1" spans="1:6">
      <c r="A36" s="73" t="s">
        <v>180</v>
      </c>
      <c r="B36" s="71">
        <v>105</v>
      </c>
      <c r="C36" s="71">
        <v>686</v>
      </c>
      <c r="D36" s="72">
        <f>C36/B36*100</f>
        <v>653.333333333333</v>
      </c>
      <c r="E36" s="71">
        <v>414</v>
      </c>
      <c r="F36" s="14">
        <f>(C36-E36)/E36*100</f>
        <v>65.7004830917874</v>
      </c>
    </row>
    <row r="37" ht="20.25" customHeight="1" spans="1:6">
      <c r="A37" s="73" t="s">
        <v>181</v>
      </c>
      <c r="B37" s="71">
        <v>7666</v>
      </c>
      <c r="C37" s="71">
        <v>4892</v>
      </c>
      <c r="D37" s="72">
        <f>C37/B37*100</f>
        <v>63.8142447169319</v>
      </c>
      <c r="E37" s="71">
        <v>2381</v>
      </c>
      <c r="F37" s="14">
        <f>(C37-E37)/E37*100</f>
        <v>105.459890802184</v>
      </c>
    </row>
    <row r="38" ht="20.25" customHeight="1" spans="1:8">
      <c r="A38" s="94" t="s">
        <v>182</v>
      </c>
      <c r="B38" s="142">
        <f>B4+B7+B10+B19+B23+B26+B30+B32+B34</f>
        <v>610448</v>
      </c>
      <c r="C38" s="142">
        <f>C4+C7+C10+C19+C23+C26+C30+C32+C34</f>
        <v>242284</v>
      </c>
      <c r="D38" s="72">
        <f>C38/B38*100</f>
        <v>39.6895394857547</v>
      </c>
      <c r="E38" s="142">
        <f>E4+E7+E10+E19+E23+E26+E30+E32+E34</f>
        <v>384540</v>
      </c>
      <c r="F38" s="14">
        <f>(C38-E38)/E38*100</f>
        <v>-36.9938107869142</v>
      </c>
      <c r="H38" s="87">
        <f>+B38-[1]汇总基支预!$C$86</f>
        <v>285498</v>
      </c>
    </row>
    <row r="39" ht="20.25" customHeight="1" spans="2:2">
      <c r="B39" s="146"/>
    </row>
  </sheetData>
  <mergeCells count="2">
    <mergeCell ref="A1:F1"/>
    <mergeCell ref="D2:F2"/>
  </mergeCells>
  <printOptions horizontalCentered="1"/>
  <pageMargins left="0.747916666666667" right="0.747916666666667" top="0.929166666666667" bottom="0.668055555555556" header="0.393055555555556" footer="0.511805555555556"/>
  <pageSetup paperSize="9" firstPageNumber="6" orientation="portrait" useFirstPageNumber="1"/>
  <headerFooter alignWithMargins="0">
    <oddFooter>&amp;C&amp;"宋体,常规"第&amp;"Times New Roman,常规"4 &amp;"宋体,常规"页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G43"/>
  <sheetViews>
    <sheetView showZeros="0" workbookViewId="0">
      <selection activeCell="E22" sqref="E22"/>
    </sheetView>
  </sheetViews>
  <sheetFormatPr defaultColWidth="9" defaultRowHeight="15.75" outlineLevelCol="6"/>
  <cols>
    <col min="1" max="1" width="23.875" customWidth="1"/>
    <col min="2" max="2" width="10.875" style="115" customWidth="1"/>
    <col min="3" max="3" width="11.125" style="115" customWidth="1"/>
    <col min="4" max="4" width="10.75" style="115" customWidth="1"/>
    <col min="5" max="5" width="10.25" style="115" customWidth="1"/>
    <col min="6" max="6" width="9.5" customWidth="1"/>
    <col min="7" max="7" width="5.125" hidden="1" customWidth="1"/>
    <col min="9" max="9" width="15.5" customWidth="1"/>
  </cols>
  <sheetData>
    <row r="1" ht="46.5" customHeight="1" spans="1:6">
      <c r="A1" s="116" t="s">
        <v>183</v>
      </c>
      <c r="B1" s="117"/>
      <c r="C1" s="117"/>
      <c r="D1" s="117"/>
      <c r="E1" s="117"/>
      <c r="F1" s="118"/>
    </row>
    <row r="2" customHeight="1" spans="1:6">
      <c r="A2" s="119"/>
      <c r="B2" s="120"/>
      <c r="C2" s="120"/>
      <c r="D2" s="120"/>
      <c r="E2" s="120"/>
      <c r="F2" s="121" t="s">
        <v>184</v>
      </c>
    </row>
    <row r="3" ht="30" customHeight="1" spans="1:6">
      <c r="A3" s="122" t="s">
        <v>61</v>
      </c>
      <c r="B3" s="67" t="s">
        <v>62</v>
      </c>
      <c r="C3" s="67" t="s">
        <v>109</v>
      </c>
      <c r="D3" s="67" t="s">
        <v>64</v>
      </c>
      <c r="E3" s="67" t="s">
        <v>185</v>
      </c>
      <c r="F3" s="68" t="s">
        <v>66</v>
      </c>
    </row>
    <row r="4" ht="16.5" customHeight="1" spans="1:7">
      <c r="A4" s="123" t="s">
        <v>67</v>
      </c>
      <c r="B4" s="124">
        <f>SUM(B5:B18)</f>
        <v>85461</v>
      </c>
      <c r="C4" s="124">
        <f>SUM(C5:C18)</f>
        <v>35815</v>
      </c>
      <c r="D4" s="125">
        <f t="shared" ref="D4" si="0">C4/B4*100</f>
        <v>41.9080048209125</v>
      </c>
      <c r="E4" s="124">
        <f>SUM(E5:E18)</f>
        <v>40422</v>
      </c>
      <c r="F4" s="126">
        <f>(C4-E4)/E4*100</f>
        <v>-11.3972589184108</v>
      </c>
      <c r="G4">
        <f t="shared" ref="G4" si="1">+C4-E4</f>
        <v>-4607</v>
      </c>
    </row>
    <row r="5" ht="16.5" customHeight="1" spans="1:7">
      <c r="A5" s="127" t="s">
        <v>68</v>
      </c>
      <c r="B5" s="124">
        <v>18000</v>
      </c>
      <c r="C5" s="78">
        <v>9169</v>
      </c>
      <c r="D5" s="125">
        <f t="shared" ref="D5" si="2">C5/B5*100</f>
        <v>50.9388888888889</v>
      </c>
      <c r="E5" s="78">
        <v>9196</v>
      </c>
      <c r="F5" s="126">
        <f t="shared" ref="F5:F8" si="3">(C5-E5)/E5*100</f>
        <v>-0.293605915615485</v>
      </c>
      <c r="G5">
        <f t="shared" ref="G5:G16" si="4">+C5-E5</f>
        <v>-27</v>
      </c>
    </row>
    <row r="6" ht="16.5" customHeight="1" spans="1:7">
      <c r="A6" s="127" t="s">
        <v>69</v>
      </c>
      <c r="B6" s="124"/>
      <c r="C6" s="78">
        <v>0</v>
      </c>
      <c r="D6" s="125"/>
      <c r="E6" s="78">
        <v>805</v>
      </c>
      <c r="F6" s="126">
        <f>(C6-E6)/E6*100</f>
        <v>-100</v>
      </c>
      <c r="G6">
        <f>+C6-E6</f>
        <v>-805</v>
      </c>
    </row>
    <row r="7" ht="16.5" customHeight="1" spans="1:7">
      <c r="A7" s="127" t="s">
        <v>70</v>
      </c>
      <c r="B7" s="124">
        <v>6500</v>
      </c>
      <c r="C7" s="78">
        <v>4693</v>
      </c>
      <c r="D7" s="125">
        <f>C7/B7*100</f>
        <v>72.2</v>
      </c>
      <c r="E7" s="78">
        <v>3642</v>
      </c>
      <c r="F7" s="126">
        <f>(C7-E7)/E7*100</f>
        <v>28.8577704557935</v>
      </c>
      <c r="G7">
        <f>+C7-E7</f>
        <v>1051</v>
      </c>
    </row>
    <row r="8" ht="16.5" customHeight="1" spans="1:7">
      <c r="A8" s="127" t="s">
        <v>71</v>
      </c>
      <c r="B8" s="124">
        <v>800</v>
      </c>
      <c r="C8" s="78">
        <v>569</v>
      </c>
      <c r="D8" s="125">
        <f>C8/B8*100</f>
        <v>71.125</v>
      </c>
      <c r="E8" s="78">
        <v>600</v>
      </c>
      <c r="F8" s="126">
        <f>(C8-E8)/E8*100</f>
        <v>-5.16666666666667</v>
      </c>
      <c r="G8">
        <f>+C8-E8</f>
        <v>-31</v>
      </c>
    </row>
    <row r="9" ht="16.5" customHeight="1" spans="1:7">
      <c r="A9" s="127" t="s">
        <v>72</v>
      </c>
      <c r="B9" s="124"/>
      <c r="C9" s="78">
        <v>0</v>
      </c>
      <c r="D9" s="125"/>
      <c r="E9" s="78">
        <v>0</v>
      </c>
      <c r="F9" s="126"/>
      <c r="G9">
        <f>+C9-E9</f>
        <v>0</v>
      </c>
    </row>
    <row r="10" ht="16.5" customHeight="1" spans="1:7">
      <c r="A10" s="127" t="s">
        <v>73</v>
      </c>
      <c r="B10" s="124">
        <v>14850</v>
      </c>
      <c r="C10" s="78">
        <v>7916</v>
      </c>
      <c r="D10" s="125">
        <f t="shared" ref="D10:D14" si="5">C10/B10*100</f>
        <v>53.3063973063973</v>
      </c>
      <c r="E10" s="78">
        <v>7963</v>
      </c>
      <c r="F10" s="126">
        <f t="shared" ref="F10:F14" si="6">(C10-E10)/E10*100</f>
        <v>-0.590229812884591</v>
      </c>
      <c r="G10">
        <f>+C10-E10</f>
        <v>-47</v>
      </c>
    </row>
    <row r="11" ht="16.5" customHeight="1" spans="1:7">
      <c r="A11" s="127" t="s">
        <v>74</v>
      </c>
      <c r="B11" s="124">
        <v>1600</v>
      </c>
      <c r="C11" s="78">
        <v>665</v>
      </c>
      <c r="D11" s="125">
        <f>C11/B11*100</f>
        <v>41.5625</v>
      </c>
      <c r="E11" s="78">
        <v>651</v>
      </c>
      <c r="F11" s="126">
        <f>(C11-E11)/E11*100</f>
        <v>2.1505376344086</v>
      </c>
      <c r="G11">
        <f>+C11-E11</f>
        <v>14</v>
      </c>
    </row>
    <row r="12" ht="16.5" customHeight="1" spans="1:7">
      <c r="A12" s="127" t="s">
        <v>75</v>
      </c>
      <c r="B12" s="124">
        <v>1000</v>
      </c>
      <c r="C12" s="78">
        <v>268</v>
      </c>
      <c r="D12" s="125">
        <f>C12/B12*100</f>
        <v>26.8</v>
      </c>
      <c r="E12" s="78">
        <v>523</v>
      </c>
      <c r="F12" s="126">
        <f>(C12-E12)/E12*100</f>
        <v>-48.7571701720841</v>
      </c>
      <c r="G12">
        <f>+C12-E12</f>
        <v>-255</v>
      </c>
    </row>
    <row r="13" ht="16.5" customHeight="1" spans="1:7">
      <c r="A13" s="127" t="s">
        <v>76</v>
      </c>
      <c r="B13" s="124">
        <v>1820</v>
      </c>
      <c r="C13" s="78">
        <v>528</v>
      </c>
      <c r="D13" s="125">
        <f>C13/B13*100</f>
        <v>29.010989010989</v>
      </c>
      <c r="E13" s="78">
        <v>557</v>
      </c>
      <c r="F13" s="126">
        <f>(C13-E13)/E13*100</f>
        <v>-5.2064631956912</v>
      </c>
      <c r="G13">
        <f>+C13-E13</f>
        <v>-29</v>
      </c>
    </row>
    <row r="14" ht="16.5" customHeight="1" spans="1:7">
      <c r="A14" s="123" t="s">
        <v>186</v>
      </c>
      <c r="B14" s="124">
        <v>1200</v>
      </c>
      <c r="C14" s="78">
        <v>148</v>
      </c>
      <c r="D14" s="125">
        <f>C14/B14*100</f>
        <v>12.3333333333333</v>
      </c>
      <c r="E14" s="78">
        <v>27</v>
      </c>
      <c r="F14" s="126">
        <f>(C14-E14)/E14*100</f>
        <v>448.148148148148</v>
      </c>
      <c r="G14">
        <f>+C14-E14</f>
        <v>121</v>
      </c>
    </row>
    <row r="15" ht="16.5" customHeight="1" spans="1:7">
      <c r="A15" s="127" t="s">
        <v>78</v>
      </c>
      <c r="B15" s="124"/>
      <c r="C15" s="78">
        <v>0</v>
      </c>
      <c r="D15" s="125"/>
      <c r="E15" s="78">
        <v>0</v>
      </c>
      <c r="F15" s="126"/>
      <c r="G15">
        <f>+C15-E15</f>
        <v>0</v>
      </c>
    </row>
    <row r="16" ht="16.5" customHeight="1" spans="1:7">
      <c r="A16" s="127" t="s">
        <v>79</v>
      </c>
      <c r="B16" s="124">
        <v>2128</v>
      </c>
      <c r="C16" s="78">
        <v>68</v>
      </c>
      <c r="D16" s="125">
        <f t="shared" ref="D16" si="7">C16/B16*100</f>
        <v>3.19548872180451</v>
      </c>
      <c r="E16" s="78">
        <v>1018</v>
      </c>
      <c r="F16" s="126">
        <f t="shared" ref="F16" si="8">(C16-E16)/E16*100</f>
        <v>-93.3202357563851</v>
      </c>
      <c r="G16">
        <f>+C16-E16</f>
        <v>-950</v>
      </c>
    </row>
    <row r="17" ht="16.5" customHeight="1" spans="1:6">
      <c r="A17" s="127" t="s">
        <v>187</v>
      </c>
      <c r="B17" s="124">
        <v>500</v>
      </c>
      <c r="C17" s="78">
        <v>218</v>
      </c>
      <c r="D17" s="125">
        <f t="shared" ref="D17:D22" si="9">C17/B17*100</f>
        <v>43.6</v>
      </c>
      <c r="E17" s="78">
        <v>196</v>
      </c>
      <c r="F17" s="126">
        <f t="shared" ref="F17:F22" si="10">(C17-E17)/E17*100</f>
        <v>11.2244897959184</v>
      </c>
    </row>
    <row r="18" ht="16.5" customHeight="1" spans="1:7">
      <c r="A18" s="127" t="s">
        <v>80</v>
      </c>
      <c r="B18" s="124">
        <v>37063</v>
      </c>
      <c r="C18" s="78">
        <v>11573</v>
      </c>
      <c r="D18" s="125">
        <f>C18/B18*100</f>
        <v>31.225211127</v>
      </c>
      <c r="E18" s="78">
        <v>15244</v>
      </c>
      <c r="F18" s="126">
        <f>(C18-E18)/E18*100</f>
        <v>-24.0816058777224</v>
      </c>
      <c r="G18">
        <f>+C18-E18</f>
        <v>-3671</v>
      </c>
    </row>
    <row r="19" s="111" customFormat="1" ht="16.5" customHeight="1" spans="1:6">
      <c r="A19" s="123" t="s">
        <v>82</v>
      </c>
      <c r="B19" s="124">
        <f>SUM(B20:B27)</f>
        <v>70166</v>
      </c>
      <c r="C19" s="124">
        <f>SUM(C20:C27)</f>
        <v>46201</v>
      </c>
      <c r="D19" s="125">
        <f>C19/B19*100</f>
        <v>65.8452811903201</v>
      </c>
      <c r="E19" s="124">
        <f>SUM(E20:E27)</f>
        <v>35851</v>
      </c>
      <c r="F19" s="126">
        <f>(C19-E19)/E19*100</f>
        <v>28.8694876014616</v>
      </c>
    </row>
    <row r="20" ht="16.5" customHeight="1" spans="1:6">
      <c r="A20" s="127" t="s">
        <v>83</v>
      </c>
      <c r="B20" s="124">
        <v>7128</v>
      </c>
      <c r="C20" s="78">
        <v>3134</v>
      </c>
      <c r="D20" s="125">
        <f>C20/B20*100</f>
        <v>43.9674523007856</v>
      </c>
      <c r="E20" s="78">
        <v>3854</v>
      </c>
      <c r="F20" s="126">
        <f>(C20-E20)/E20*100</f>
        <v>-18.681888946549</v>
      </c>
    </row>
    <row r="21" ht="16.5" customHeight="1" spans="1:6">
      <c r="A21" s="127" t="s">
        <v>84</v>
      </c>
      <c r="B21" s="124">
        <v>17318</v>
      </c>
      <c r="C21" s="78">
        <v>10091</v>
      </c>
      <c r="D21" s="125">
        <f>C21/B21*100</f>
        <v>58.2688532163067</v>
      </c>
      <c r="E21" s="78">
        <v>8141</v>
      </c>
      <c r="F21" s="126">
        <f>(C21-E21)/E21*100</f>
        <v>23.9528313475003</v>
      </c>
    </row>
    <row r="22" ht="16.5" customHeight="1" spans="1:6">
      <c r="A22" s="127" t="s">
        <v>85</v>
      </c>
      <c r="B22" s="124">
        <v>27208</v>
      </c>
      <c r="C22" s="78">
        <v>16750</v>
      </c>
      <c r="D22" s="125">
        <f>C22/B22*100</f>
        <v>61.5627756542194</v>
      </c>
      <c r="E22" s="78">
        <v>10560</v>
      </c>
      <c r="F22" s="126">
        <f>(C22-E22)/E22*100</f>
        <v>58.6174242424242</v>
      </c>
    </row>
    <row r="23" ht="16.5" customHeight="1" spans="1:6">
      <c r="A23" s="127" t="s">
        <v>86</v>
      </c>
      <c r="B23" s="124"/>
      <c r="C23" s="78">
        <v>0</v>
      </c>
      <c r="D23" s="125"/>
      <c r="E23" s="78">
        <v>0</v>
      </c>
      <c r="F23" s="126"/>
    </row>
    <row r="24" ht="16.5" customHeight="1" spans="1:6">
      <c r="A24" s="127" t="s">
        <v>87</v>
      </c>
      <c r="B24" s="124">
        <v>8803</v>
      </c>
      <c r="C24" s="78">
        <v>11498</v>
      </c>
      <c r="D24" s="125">
        <f t="shared" ref="D24" si="11">C24/B24*100</f>
        <v>130.614563217085</v>
      </c>
      <c r="E24" s="78">
        <v>8195</v>
      </c>
      <c r="F24" s="126">
        <f t="shared" ref="F24:F26" si="12">(C24-E24)/E24*100</f>
        <v>40.3050640634533</v>
      </c>
    </row>
    <row r="25" s="111" customFormat="1" ht="16.5" customHeight="1" spans="1:7">
      <c r="A25" s="127" t="s">
        <v>88</v>
      </c>
      <c r="B25" s="124">
        <v>200</v>
      </c>
      <c r="C25" s="78"/>
      <c r="D25" s="125">
        <f t="shared" ref="D25:D31" si="13">C25/B25*100</f>
        <v>0</v>
      </c>
      <c r="E25" s="78">
        <v>8</v>
      </c>
      <c r="F25" s="126">
        <f>(C25-E25)/E25*100</f>
        <v>-100</v>
      </c>
      <c r="G25" s="111">
        <f t="shared" ref="G25" si="14">+C25-E25</f>
        <v>-8</v>
      </c>
    </row>
    <row r="26" ht="16.5" customHeight="1" spans="1:7">
      <c r="A26" s="127" t="s">
        <v>89</v>
      </c>
      <c r="B26" s="124">
        <v>9206</v>
      </c>
      <c r="C26" s="78">
        <v>3541</v>
      </c>
      <c r="D26" s="125">
        <f>C26/B26*100</f>
        <v>38.4640451879209</v>
      </c>
      <c r="E26" s="78">
        <v>5093</v>
      </c>
      <c r="F26" s="126">
        <f>(C26-E26)/E26*100</f>
        <v>-30.4731985077557</v>
      </c>
      <c r="G26">
        <f t="shared" ref="G26:G33" si="15">+C26-E26</f>
        <v>-1552</v>
      </c>
    </row>
    <row r="27" s="112" customFormat="1" ht="22.9" customHeight="1" spans="1:7">
      <c r="A27" s="128" t="s">
        <v>188</v>
      </c>
      <c r="B27" s="129">
        <v>303</v>
      </c>
      <c r="C27" s="75">
        <v>1187</v>
      </c>
      <c r="D27" s="125">
        <f>C27/B27*100</f>
        <v>391.749174917492</v>
      </c>
      <c r="E27" s="75">
        <v>0</v>
      </c>
      <c r="F27" s="126"/>
      <c r="G27" s="112">
        <f>+C27-E27</f>
        <v>1187</v>
      </c>
    </row>
    <row r="28" ht="16.5" customHeight="1" spans="1:7">
      <c r="A28" s="130" t="s">
        <v>189</v>
      </c>
      <c r="B28" s="124">
        <f>B4+B19</f>
        <v>155627</v>
      </c>
      <c r="C28" s="124">
        <f>C4+C19</f>
        <v>82016</v>
      </c>
      <c r="D28" s="125">
        <f>C28/B28*100</f>
        <v>52.7003669029153</v>
      </c>
      <c r="E28" s="124">
        <f>E4+E19</f>
        <v>76273</v>
      </c>
      <c r="F28" s="126">
        <f t="shared" ref="F28" si="16">(C28-E28)/E28*100</f>
        <v>7.52953207557065</v>
      </c>
      <c r="G28">
        <f>+C28-E28</f>
        <v>5743</v>
      </c>
    </row>
    <row r="29" ht="16.5" customHeight="1" spans="1:7">
      <c r="A29" s="131" t="s">
        <v>92</v>
      </c>
      <c r="B29" s="124">
        <f>SUM(B30:B33)</f>
        <v>97644</v>
      </c>
      <c r="C29" s="124">
        <f>SUM(C30:C33)</f>
        <v>54867</v>
      </c>
      <c r="D29" s="125">
        <f>C29/B29*100</f>
        <v>56.1908565810495</v>
      </c>
      <c r="E29" s="124">
        <f>SUM(E30:E33)</f>
        <v>52909</v>
      </c>
      <c r="F29" s="126">
        <f t="shared" ref="F29:F37" si="17">(C29-E29)/E29*100</f>
        <v>3.70069364380351</v>
      </c>
      <c r="G29">
        <f>+C29-E29</f>
        <v>1958</v>
      </c>
    </row>
    <row r="30" ht="16.5" customHeight="1" spans="1:7">
      <c r="A30" s="127" t="s">
        <v>190</v>
      </c>
      <c r="B30" s="124">
        <v>24000</v>
      </c>
      <c r="C30" s="78">
        <v>12225</v>
      </c>
      <c r="D30" s="125">
        <f>C30/B30*100</f>
        <v>50.9375</v>
      </c>
      <c r="E30" s="78">
        <v>12261</v>
      </c>
      <c r="F30" s="126">
        <f>(C30-E30)/E30*100</f>
        <v>-0.293613897724492</v>
      </c>
      <c r="G30">
        <f>+C30-E30</f>
        <v>-36</v>
      </c>
    </row>
    <row r="31" s="113" customFormat="1" ht="16.5" customHeight="1" spans="1:7">
      <c r="A31" s="127" t="s">
        <v>191</v>
      </c>
      <c r="B31" s="124">
        <v>58001</v>
      </c>
      <c r="C31" s="78">
        <v>31366</v>
      </c>
      <c r="D31" s="125">
        <f>C31/B31*100</f>
        <v>54.0783779590007</v>
      </c>
      <c r="E31" s="78">
        <v>30485</v>
      </c>
      <c r="F31" s="126">
        <f>(C31-E31)/E31*100</f>
        <v>2.8899458750205</v>
      </c>
      <c r="G31" s="113">
        <f>+C31-E31</f>
        <v>881</v>
      </c>
    </row>
    <row r="32" ht="16.5" customHeight="1" spans="1:7">
      <c r="A32" s="127" t="s">
        <v>192</v>
      </c>
      <c r="B32" s="132"/>
      <c r="C32" s="78"/>
      <c r="D32" s="125"/>
      <c r="E32" s="78">
        <v>1073</v>
      </c>
      <c r="F32" s="126">
        <f>(C32-E32)/E32*100</f>
        <v>-100</v>
      </c>
      <c r="G32">
        <f>+C32-E32</f>
        <v>-1073</v>
      </c>
    </row>
    <row r="33" s="113" customFormat="1" ht="16.5" customHeight="1" spans="1:7">
      <c r="A33" s="127" t="s">
        <v>193</v>
      </c>
      <c r="B33" s="124">
        <v>15643</v>
      </c>
      <c r="C33" s="78">
        <v>11276</v>
      </c>
      <c r="D33" s="125">
        <f t="shared" ref="D33:D35" si="18">C33/B33*100</f>
        <v>72.0833599693154</v>
      </c>
      <c r="E33" s="78">
        <v>9090</v>
      </c>
      <c r="F33" s="126">
        <f>(C33-E33)/E33*100</f>
        <v>24.048404840484</v>
      </c>
      <c r="G33" s="113">
        <f>+C33-E33</f>
        <v>2186</v>
      </c>
    </row>
    <row r="34" ht="16.5" customHeight="1" spans="1:6">
      <c r="A34" s="131" t="s">
        <v>97</v>
      </c>
      <c r="B34" s="124">
        <f>B35+B37+B40</f>
        <v>9909</v>
      </c>
      <c r="C34" s="124">
        <v>5631</v>
      </c>
      <c r="D34" s="125">
        <f>C34/B34*100</f>
        <v>56.8271268543748</v>
      </c>
      <c r="E34" s="124">
        <f>SUM(E35:E40)</f>
        <v>5474</v>
      </c>
      <c r="F34" s="126">
        <f>(C34-E34)/E34*100</f>
        <v>2.86810376324443</v>
      </c>
    </row>
    <row r="35" ht="16.5" customHeight="1" spans="1:6">
      <c r="A35" s="127" t="s">
        <v>194</v>
      </c>
      <c r="B35" s="124">
        <v>6000</v>
      </c>
      <c r="C35" s="78">
        <v>3056</v>
      </c>
      <c r="D35" s="125">
        <f>C35/B35*100</f>
        <v>50.9333333333333</v>
      </c>
      <c r="E35" s="78">
        <v>3065</v>
      </c>
      <c r="F35" s="126">
        <f>(C35-E35)/E35*100</f>
        <v>-0.293637846655791</v>
      </c>
    </row>
    <row r="36" ht="16.5" customHeight="1" spans="1:6">
      <c r="A36" s="127" t="s">
        <v>195</v>
      </c>
      <c r="B36" s="124"/>
      <c r="C36" s="78">
        <v>0</v>
      </c>
      <c r="D36" s="125"/>
      <c r="E36" s="78">
        <v>268</v>
      </c>
      <c r="F36" s="126">
        <f>(C36-E36)/E36*100</f>
        <v>-100</v>
      </c>
    </row>
    <row r="37" s="111" customFormat="1" ht="16.5" customHeight="1" spans="1:6">
      <c r="A37" s="133" t="s">
        <v>100</v>
      </c>
      <c r="B37" s="124">
        <v>3129</v>
      </c>
      <c r="C37" s="78">
        <v>2256</v>
      </c>
      <c r="D37" s="125">
        <f t="shared" ref="D37" si="19">C37/B37*100</f>
        <v>72.0997123681687</v>
      </c>
      <c r="E37" s="78">
        <v>1818</v>
      </c>
      <c r="F37" s="126">
        <f>(C37-E37)/E37*100</f>
        <v>24.0924092409241</v>
      </c>
    </row>
    <row r="38" ht="16.5" customHeight="1" spans="1:6">
      <c r="A38" s="127" t="s">
        <v>196</v>
      </c>
      <c r="B38" s="124"/>
      <c r="C38" s="78">
        <v>0</v>
      </c>
      <c r="D38" s="125"/>
      <c r="E38" s="78">
        <v>0</v>
      </c>
      <c r="F38" s="126"/>
    </row>
    <row r="39" ht="16.5" customHeight="1" spans="1:6">
      <c r="A39" s="127" t="s">
        <v>197</v>
      </c>
      <c r="B39" s="124">
        <v>214</v>
      </c>
      <c r="C39" s="78">
        <v>93</v>
      </c>
      <c r="D39" s="125">
        <f t="shared" ref="D39:D41" si="20">C39/B39*100</f>
        <v>43.4579439252336</v>
      </c>
      <c r="E39" s="78">
        <v>84</v>
      </c>
      <c r="F39" s="126">
        <f t="shared" ref="F39:F41" si="21">(C39-E39)/E39*100</f>
        <v>10.7142857142857</v>
      </c>
    </row>
    <row r="40" ht="16.5" customHeight="1" spans="1:6">
      <c r="A40" s="127" t="s">
        <v>198</v>
      </c>
      <c r="B40" s="124">
        <v>780</v>
      </c>
      <c r="C40" s="78">
        <v>226</v>
      </c>
      <c r="D40" s="125">
        <f>C40/B40*100</f>
        <v>28.974358974359</v>
      </c>
      <c r="E40" s="78">
        <v>239</v>
      </c>
      <c r="F40" s="126">
        <f>(C40-E40)/E40*100</f>
        <v>-5.43933054393306</v>
      </c>
    </row>
    <row r="41" s="111" customFormat="1" ht="16.5" customHeight="1" spans="1:7">
      <c r="A41" s="134" t="s">
        <v>104</v>
      </c>
      <c r="B41" s="124">
        <f>B28+B29+B34</f>
        <v>263180</v>
      </c>
      <c r="C41" s="124">
        <f>C28+C29+C34</f>
        <v>142514</v>
      </c>
      <c r="D41" s="125">
        <f>C41/B41*100</f>
        <v>54.1507713352078</v>
      </c>
      <c r="E41" s="124">
        <f>E28+E29+E34</f>
        <v>134656</v>
      </c>
      <c r="F41" s="126">
        <f>(C41-E41)/E41*100</f>
        <v>5.83561074144487</v>
      </c>
      <c r="G41" s="111">
        <f>+C41-E41</f>
        <v>7858</v>
      </c>
    </row>
    <row r="42" ht="0.75" hidden="1" customHeight="1" spans="1:6">
      <c r="A42" s="135"/>
      <c r="B42" s="136"/>
      <c r="C42" s="136"/>
      <c r="D42" s="136"/>
      <c r="E42" s="136"/>
      <c r="F42" s="136"/>
    </row>
    <row r="43" s="114" customFormat="1" ht="46.5" hidden="1" customHeight="1" spans="1:6">
      <c r="A43" s="137" t="s">
        <v>105</v>
      </c>
      <c r="B43" s="138"/>
      <c r="C43" s="138"/>
      <c r="D43" s="138"/>
      <c r="E43" s="138"/>
      <c r="F43" s="138"/>
    </row>
  </sheetData>
  <mergeCells count="2">
    <mergeCell ref="A42:F42"/>
    <mergeCell ref="A43:F43"/>
  </mergeCells>
  <printOptions horizontalCentered="1"/>
  <pageMargins left="0.747916666666667" right="0.747916666666667" top="0.984027777777778" bottom="0.865277777777778" header="0.471527777777778" footer="0.629166666666667"/>
  <pageSetup paperSize="9" firstPageNumber="3" orientation="portrait" useFirstPageNumber="1"/>
  <headerFooter alignWithMargins="0">
    <oddFooter>&amp;C&amp;"宋体,常规"第&amp;"Times New Roman,常规"5&amp;"宋体,常规"页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G28"/>
  <sheetViews>
    <sheetView showZeros="0" view="pageBreakPreview" zoomScale="60" zoomScaleNormal="100" zoomScaleSheetLayoutView="60" workbookViewId="0">
      <pane xSplit="1" ySplit="3" topLeftCell="B17" activePane="bottomRight" state="frozen"/>
      <selection/>
      <selection pane="topRight"/>
      <selection pane="bottomLeft"/>
      <selection pane="bottomRight" activeCell="E22" sqref="E22"/>
    </sheetView>
  </sheetViews>
  <sheetFormatPr defaultColWidth="9" defaultRowHeight="14.25" outlineLevelCol="6"/>
  <cols>
    <col min="1" max="1" width="23" style="87" customWidth="1"/>
    <col min="2" max="2" width="10.875" style="97" customWidth="1"/>
    <col min="3" max="3" width="10.75" style="97" customWidth="1"/>
    <col min="4" max="4" width="9.625" style="97" customWidth="1"/>
    <col min="5" max="5" width="10.5" style="87" customWidth="1"/>
    <col min="6" max="6" width="9.625" style="87" customWidth="1"/>
    <col min="7" max="7" width="4.75" style="87" hidden="1" customWidth="1"/>
    <col min="8" max="16384" width="9" style="87"/>
  </cols>
  <sheetData>
    <row r="1" ht="69" customHeight="1" spans="1:6">
      <c r="A1" s="98" t="s">
        <v>21</v>
      </c>
      <c r="B1" s="99"/>
      <c r="C1" s="99"/>
      <c r="D1" s="99"/>
      <c r="E1" s="100"/>
      <c r="F1" s="100"/>
    </row>
    <row r="2" ht="19.5" customHeight="1" spans="6:6">
      <c r="F2" s="101" t="s">
        <v>60</v>
      </c>
    </row>
    <row r="3" ht="36" customHeight="1" spans="1:6">
      <c r="A3" s="102" t="s">
        <v>108</v>
      </c>
      <c r="B3" s="67" t="s">
        <v>62</v>
      </c>
      <c r="C3" s="67" t="s">
        <v>109</v>
      </c>
      <c r="D3" s="67" t="s">
        <v>64</v>
      </c>
      <c r="E3" s="103" t="s">
        <v>65</v>
      </c>
      <c r="F3" s="90" t="s">
        <v>66</v>
      </c>
    </row>
    <row r="4" s="95" customFormat="1" ht="24" customHeight="1" spans="1:7">
      <c r="A4" s="104" t="s">
        <v>110</v>
      </c>
      <c r="B4" s="71">
        <v>50320</v>
      </c>
      <c r="C4" s="71">
        <v>41805</v>
      </c>
      <c r="D4" s="72">
        <f>C4/B4*100</f>
        <v>83.0782988871224</v>
      </c>
      <c r="E4" s="105">
        <v>29940</v>
      </c>
      <c r="F4" s="14">
        <f>(C4-E4)/E4*100</f>
        <v>39.6292585170341</v>
      </c>
      <c r="G4" s="106">
        <f t="shared" ref="G4" si="0">+C4-E4</f>
        <v>11865</v>
      </c>
    </row>
    <row r="5" s="95" customFormat="1" ht="24" customHeight="1" spans="1:7">
      <c r="A5" s="104" t="s">
        <v>111</v>
      </c>
      <c r="B5" s="71">
        <v>0</v>
      </c>
      <c r="C5" s="71">
        <v>0</v>
      </c>
      <c r="D5" s="72"/>
      <c r="E5" s="105">
        <v>0</v>
      </c>
      <c r="F5" s="14"/>
      <c r="G5" s="106">
        <f t="shared" ref="G5:G19" si="1">+C5-E5</f>
        <v>0</v>
      </c>
    </row>
    <row r="6" s="95" customFormat="1" ht="24" customHeight="1" spans="1:7">
      <c r="A6" s="104" t="s">
        <v>112</v>
      </c>
      <c r="B6" s="71">
        <v>1220</v>
      </c>
      <c r="C6" s="71">
        <v>1608</v>
      </c>
      <c r="D6" s="72">
        <f t="shared" ref="D6" si="2">C6/B6*100</f>
        <v>131.803278688525</v>
      </c>
      <c r="E6" s="105">
        <v>1141</v>
      </c>
      <c r="F6" s="14">
        <f t="shared" ref="F6" si="3">(C6-E6)/E6*100</f>
        <v>40.9290096406661</v>
      </c>
      <c r="G6" s="106">
        <f>+C6-E6</f>
        <v>467</v>
      </c>
    </row>
    <row r="7" s="95" customFormat="1" ht="24" customHeight="1" spans="1:7">
      <c r="A7" s="104" t="s">
        <v>113</v>
      </c>
      <c r="B7" s="71">
        <v>80500</v>
      </c>
      <c r="C7" s="71">
        <v>28668</v>
      </c>
      <c r="D7" s="72">
        <f t="shared" ref="D7:D19" si="4">C7/B7*100</f>
        <v>35.6124223602484</v>
      </c>
      <c r="E7" s="105">
        <v>40252</v>
      </c>
      <c r="F7" s="14">
        <f t="shared" ref="F7:F18" si="5">(C7-E7)/E7*100</f>
        <v>-28.7786942263738</v>
      </c>
      <c r="G7" s="106">
        <f>+C7-E7</f>
        <v>-11584</v>
      </c>
    </row>
    <row r="8" s="95" customFormat="1" ht="24" customHeight="1" spans="1:7">
      <c r="A8" s="104" t="s">
        <v>114</v>
      </c>
      <c r="B8" s="71">
        <v>38025</v>
      </c>
      <c r="C8" s="71">
        <v>21623</v>
      </c>
      <c r="D8" s="72">
        <f>C8/B8*100</f>
        <v>56.8652202498356</v>
      </c>
      <c r="E8" s="105">
        <v>21206</v>
      </c>
      <c r="F8" s="14">
        <f>(C8-E8)/E8*100</f>
        <v>1.96642459681222</v>
      </c>
      <c r="G8" s="106">
        <f>+C8-E8</f>
        <v>417</v>
      </c>
    </row>
    <row r="9" s="95" customFormat="1" ht="24" customHeight="1" spans="1:7">
      <c r="A9" s="104" t="s">
        <v>115</v>
      </c>
      <c r="B9" s="71">
        <v>4550</v>
      </c>
      <c r="C9" s="71">
        <v>1315</v>
      </c>
      <c r="D9" s="72">
        <f>C9/B9*100</f>
        <v>28.9010989010989</v>
      </c>
      <c r="E9" s="105">
        <v>1599</v>
      </c>
      <c r="F9" s="14">
        <f>(C9-E9)/E9*100</f>
        <v>-17.76110068793</v>
      </c>
      <c r="G9" s="106">
        <f>+C9-E9</f>
        <v>-284</v>
      </c>
    </row>
    <row r="10" s="95" customFormat="1" ht="24" customHeight="1" spans="1:7">
      <c r="A10" s="104" t="s">
        <v>116</v>
      </c>
      <c r="B10" s="71">
        <v>15700</v>
      </c>
      <c r="C10" s="71">
        <v>4214</v>
      </c>
      <c r="D10" s="72">
        <f>C10/B10*100</f>
        <v>26.8407643312102</v>
      </c>
      <c r="E10" s="105">
        <v>9328</v>
      </c>
      <c r="F10" s="14">
        <f>(C10-E10)/E10*100</f>
        <v>-54.8241852487136</v>
      </c>
      <c r="G10" s="106">
        <f>+C10-E10</f>
        <v>-5114</v>
      </c>
    </row>
    <row r="11" s="95" customFormat="1" ht="24" customHeight="1" spans="1:7">
      <c r="A11" s="104" t="s">
        <v>117</v>
      </c>
      <c r="B11" s="71">
        <v>111657</v>
      </c>
      <c r="C11" s="71">
        <v>88407</v>
      </c>
      <c r="D11" s="72">
        <f>C11/B11*100</f>
        <v>79.1773019156882</v>
      </c>
      <c r="E11" s="105">
        <v>64681</v>
      </c>
      <c r="F11" s="14">
        <f>(C11-E11)/E11*100</f>
        <v>36.6815602727231</v>
      </c>
      <c r="G11" s="106">
        <f>+C11-E11</f>
        <v>23726</v>
      </c>
    </row>
    <row r="12" s="95" customFormat="1" ht="24" customHeight="1" spans="1:7">
      <c r="A12" s="104" t="s">
        <v>118</v>
      </c>
      <c r="B12" s="71">
        <v>17450</v>
      </c>
      <c r="C12" s="71">
        <v>10625</v>
      </c>
      <c r="D12" s="72">
        <f>C12/B12*100</f>
        <v>60.8882521489971</v>
      </c>
      <c r="E12" s="105">
        <v>16560</v>
      </c>
      <c r="F12" s="14">
        <f>(C12-E12)/E12*100</f>
        <v>-35.8393719806763</v>
      </c>
      <c r="G12" s="106">
        <f>+C12-E12</f>
        <v>-5935</v>
      </c>
    </row>
    <row r="13" s="95" customFormat="1" ht="24" customHeight="1" spans="1:7">
      <c r="A13" s="104" t="s">
        <v>119</v>
      </c>
      <c r="B13" s="71">
        <v>7500</v>
      </c>
      <c r="C13" s="71">
        <v>5845</v>
      </c>
      <c r="D13" s="72">
        <f>C13/B13*100</f>
        <v>77.9333333333333</v>
      </c>
      <c r="E13" s="105">
        <v>4841</v>
      </c>
      <c r="F13" s="14">
        <f>(C13-E13)/E13*100</f>
        <v>20.7395166287957</v>
      </c>
      <c r="G13" s="106">
        <f>+C13-E13</f>
        <v>1004</v>
      </c>
    </row>
    <row r="14" s="95" customFormat="1" ht="24" customHeight="1" spans="1:7">
      <c r="A14" s="104" t="s">
        <v>120</v>
      </c>
      <c r="B14" s="71">
        <v>13906</v>
      </c>
      <c r="C14" s="71">
        <v>6864</v>
      </c>
      <c r="D14" s="72">
        <f>C14/B14*100</f>
        <v>49.3599884941752</v>
      </c>
      <c r="E14" s="105">
        <v>15195</v>
      </c>
      <c r="F14" s="14">
        <f>(C14-E14)/E14*100</f>
        <v>-54.827245804541</v>
      </c>
      <c r="G14" s="106">
        <f>+C14-E14</f>
        <v>-8331</v>
      </c>
    </row>
    <row r="15" s="95" customFormat="1" ht="24" customHeight="1" spans="1:7">
      <c r="A15" s="104" t="s">
        <v>121</v>
      </c>
      <c r="B15" s="71">
        <v>14148</v>
      </c>
      <c r="C15" s="71">
        <v>10533</v>
      </c>
      <c r="D15" s="72">
        <f>C15/B15*100</f>
        <v>74.4486853265479</v>
      </c>
      <c r="E15" s="105">
        <v>16347</v>
      </c>
      <c r="F15" s="14">
        <f>(C15-E15)/E15*100</f>
        <v>-35.5661589282437</v>
      </c>
      <c r="G15" s="106">
        <f>+C15-E15</f>
        <v>-5814</v>
      </c>
    </row>
    <row r="16" s="95" customFormat="1" ht="24" customHeight="1" spans="1:7">
      <c r="A16" s="104" t="s">
        <v>122</v>
      </c>
      <c r="B16" s="71">
        <v>20065</v>
      </c>
      <c r="C16" s="71">
        <v>33570</v>
      </c>
      <c r="D16" s="72">
        <f>C16/B16*100</f>
        <v>167.306254672315</v>
      </c>
      <c r="E16" s="105">
        <v>27970</v>
      </c>
      <c r="F16" s="14">
        <f>(C16-E16)/E16*100</f>
        <v>20.0214515552378</v>
      </c>
      <c r="G16" s="106">
        <f>+C16-E16</f>
        <v>5600</v>
      </c>
    </row>
    <row r="17" s="95" customFormat="1" ht="24" customHeight="1" spans="1:7">
      <c r="A17" s="104" t="s">
        <v>123</v>
      </c>
      <c r="B17" s="71">
        <v>2300</v>
      </c>
      <c r="C17" s="71">
        <v>1058</v>
      </c>
      <c r="D17" s="72">
        <f>C17/B17*100</f>
        <v>46</v>
      </c>
      <c r="E17" s="105">
        <v>1817</v>
      </c>
      <c r="F17" s="14">
        <f>(C17-E17)/E17*100</f>
        <v>-41.7721518987342</v>
      </c>
      <c r="G17" s="106">
        <f>+C17-E17</f>
        <v>-759</v>
      </c>
    </row>
    <row r="18" s="95" customFormat="1" ht="24" customHeight="1" spans="1:7">
      <c r="A18" s="104" t="s">
        <v>124</v>
      </c>
      <c r="B18" s="71">
        <v>1580</v>
      </c>
      <c r="C18" s="71">
        <v>447</v>
      </c>
      <c r="D18" s="72">
        <f>C18/B18*100</f>
        <v>28.2911392405063</v>
      </c>
      <c r="E18" s="105">
        <v>766</v>
      </c>
      <c r="F18" s="14">
        <f>(C18-E18)/E18*100</f>
        <v>-41.644908616188</v>
      </c>
      <c r="G18" s="106">
        <f>+C18-E18</f>
        <v>-319</v>
      </c>
    </row>
    <row r="19" s="95" customFormat="1" ht="24" customHeight="1" spans="1:7">
      <c r="A19" s="104" t="s">
        <v>125</v>
      </c>
      <c r="B19" s="71">
        <v>160</v>
      </c>
      <c r="C19" s="71">
        <v>81</v>
      </c>
      <c r="D19" s="72">
        <f>C19/B19*100</f>
        <v>50.625</v>
      </c>
      <c r="E19" s="105">
        <v>0</v>
      </c>
      <c r="F19" s="14"/>
      <c r="G19" s="106">
        <f>+C19-E19</f>
        <v>81</v>
      </c>
    </row>
    <row r="20" s="95" customFormat="1" ht="24" customHeight="1" spans="1:7">
      <c r="A20" s="104" t="s">
        <v>126</v>
      </c>
      <c r="B20" s="71">
        <v>0</v>
      </c>
      <c r="C20" s="71">
        <v>0</v>
      </c>
      <c r="D20" s="72"/>
      <c r="E20" s="105">
        <v>0</v>
      </c>
      <c r="F20" s="14"/>
      <c r="G20" s="106"/>
    </row>
    <row r="21" s="95" customFormat="1" ht="24" customHeight="1" spans="1:7">
      <c r="A21" s="104" t="s">
        <v>127</v>
      </c>
      <c r="B21" s="71">
        <v>2900</v>
      </c>
      <c r="C21" s="71">
        <v>2173</v>
      </c>
      <c r="D21" s="72">
        <f t="shared" ref="D21:D23" si="6">C21/B21*100</f>
        <v>74.9310344827586</v>
      </c>
      <c r="E21" s="105">
        <v>2645</v>
      </c>
      <c r="F21" s="14">
        <f t="shared" ref="F21:F23" si="7">(C21-E21)/E21*100</f>
        <v>-17.8449905482042</v>
      </c>
      <c r="G21" s="106">
        <f t="shared" ref="G21:G23" si="8">+C21-E21</f>
        <v>-472</v>
      </c>
    </row>
    <row r="22" s="95" customFormat="1" ht="24" customHeight="1" spans="1:7">
      <c r="A22" s="104" t="s">
        <v>128</v>
      </c>
      <c r="B22" s="71">
        <v>4600</v>
      </c>
      <c r="C22" s="71">
        <v>11510</v>
      </c>
      <c r="D22" s="72">
        <f>C22/B22*100</f>
        <v>250.217391304348</v>
      </c>
      <c r="E22" s="105">
        <v>15293</v>
      </c>
      <c r="F22" s="14">
        <f>(C22-E22)/E22*100</f>
        <v>-24.7368076897927</v>
      </c>
      <c r="G22" s="106">
        <f>+C22-E22</f>
        <v>-3783</v>
      </c>
    </row>
    <row r="23" s="95" customFormat="1" ht="24" customHeight="1" spans="1:7">
      <c r="A23" s="104" t="s">
        <v>129</v>
      </c>
      <c r="B23" s="71">
        <v>570</v>
      </c>
      <c r="C23" s="71">
        <v>823</v>
      </c>
      <c r="D23" s="72">
        <f>C23/B23*100</f>
        <v>144.385964912281</v>
      </c>
      <c r="E23" s="105">
        <v>360</v>
      </c>
      <c r="F23" s="14">
        <f>(C23-E23)/E23*100</f>
        <v>128.611111111111</v>
      </c>
      <c r="G23" s="106">
        <f>+C23-E23</f>
        <v>463</v>
      </c>
    </row>
    <row r="24" s="96" customFormat="1" ht="24" customHeight="1" spans="1:7">
      <c r="A24" s="107" t="s">
        <v>199</v>
      </c>
      <c r="B24" s="108"/>
      <c r="C24" s="108">
        <v>2286</v>
      </c>
      <c r="D24" s="72"/>
      <c r="E24" s="108"/>
      <c r="F24" s="14"/>
      <c r="G24" s="109"/>
    </row>
    <row r="25" s="95" customFormat="1" ht="24" customHeight="1" spans="1:7">
      <c r="A25" s="104" t="s">
        <v>200</v>
      </c>
      <c r="B25" s="71">
        <v>6800</v>
      </c>
      <c r="C25" s="71"/>
      <c r="D25" s="72">
        <f t="shared" ref="D25:D26" si="9">C25/B25*100</f>
        <v>0</v>
      </c>
      <c r="E25" s="105"/>
      <c r="F25" s="14"/>
      <c r="G25" s="106">
        <f t="shared" ref="G25:G28" si="10">+C25-E25</f>
        <v>0</v>
      </c>
    </row>
    <row r="26" s="95" customFormat="1" ht="24" customHeight="1" spans="1:7">
      <c r="A26" s="104" t="s">
        <v>131</v>
      </c>
      <c r="B26" s="71">
        <v>16908</v>
      </c>
      <c r="C26" s="71"/>
      <c r="D26" s="72">
        <f>C26/B26*100</f>
        <v>0</v>
      </c>
      <c r="E26" s="105">
        <v>3549</v>
      </c>
      <c r="F26" s="14">
        <f t="shared" ref="F26:F28" si="11">(C26-E26)/E26*100</f>
        <v>-100</v>
      </c>
      <c r="G26" s="106">
        <f>+C26-E26</f>
        <v>-3549</v>
      </c>
    </row>
    <row r="27" s="95" customFormat="1" ht="24" customHeight="1" spans="1:7">
      <c r="A27" s="104" t="s">
        <v>132</v>
      </c>
      <c r="B27" s="71"/>
      <c r="C27" s="71">
        <v>356</v>
      </c>
      <c r="D27" s="72"/>
      <c r="E27" s="105">
        <v>162</v>
      </c>
      <c r="F27" s="14">
        <f>(C27-E27)/E27*100</f>
        <v>119.753086419753</v>
      </c>
      <c r="G27" s="106">
        <f>+C27-E27</f>
        <v>194</v>
      </c>
    </row>
    <row r="28" s="95" customFormat="1" ht="24" customHeight="1" spans="1:7">
      <c r="A28" s="110" t="s">
        <v>133</v>
      </c>
      <c r="B28" s="71">
        <f>SUM(B4:B27)</f>
        <v>410859</v>
      </c>
      <c r="C28" s="71">
        <f>SUM(C4:C27)</f>
        <v>273811</v>
      </c>
      <c r="D28" s="72">
        <f>C28/B28*100</f>
        <v>66.6435443789719</v>
      </c>
      <c r="E28" s="71">
        <f>SUM(E4:E27)</f>
        <v>273652</v>
      </c>
      <c r="F28" s="14">
        <f>(C28-E28)/E28*100</f>
        <v>0.0581029921213804</v>
      </c>
      <c r="G28" s="106">
        <f>+C28-E28</f>
        <v>159</v>
      </c>
    </row>
  </sheetData>
  <printOptions horizontalCentered="1"/>
  <pageMargins left="0.55" right="0.55" top="1" bottom="0.786805555555556" header="0.354166666666667" footer="0.590277777777778"/>
  <pageSetup paperSize="9" firstPageNumber="4" orientation="portrait" useFirstPageNumber="1"/>
  <headerFooter alignWithMargins="0">
    <oddFooter>&amp;C&amp;"宋体,常规"第&amp;"Times New Roman,常规"6&amp;"宋体,常规"页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1"/>
  </sheetPr>
  <dimension ref="A1:F14"/>
  <sheetViews>
    <sheetView showZeros="0" view="pageBreakPreview" zoomScale="60" zoomScaleNormal="100" zoomScaleSheetLayoutView="60" workbookViewId="0">
      <pane xSplit="1" ySplit="3" topLeftCell="B4" activePane="bottomRight" state="frozen"/>
      <selection/>
      <selection pane="topRight"/>
      <selection pane="bottomLeft"/>
      <selection pane="bottomRight" activeCell="E22" sqref="E22"/>
    </sheetView>
  </sheetViews>
  <sheetFormatPr defaultColWidth="9" defaultRowHeight="14.25" outlineLevelCol="5"/>
  <cols>
    <col min="1" max="1" width="23.375" style="60" customWidth="1"/>
    <col min="2" max="5" width="9.875" style="61" customWidth="1"/>
    <col min="6" max="6" width="9.875" style="60" customWidth="1"/>
    <col min="7" max="16384" width="9" style="60"/>
  </cols>
  <sheetData>
    <row r="1" ht="74.25" customHeight="1" spans="1:6">
      <c r="A1" s="62" t="s">
        <v>201</v>
      </c>
      <c r="B1" s="62"/>
      <c r="C1" s="62"/>
      <c r="D1" s="62"/>
      <c r="E1" s="62"/>
      <c r="F1" s="62"/>
    </row>
    <row r="2" ht="30.75" customHeight="1" spans="1:6">
      <c r="A2" s="63"/>
      <c r="B2" s="64"/>
      <c r="C2" s="64"/>
      <c r="D2" s="89" t="s">
        <v>60</v>
      </c>
      <c r="E2" s="89"/>
      <c r="F2" s="89"/>
    </row>
    <row r="3" ht="45" customHeight="1" spans="1:6">
      <c r="A3" s="66" t="s">
        <v>136</v>
      </c>
      <c r="B3" s="67" t="s">
        <v>62</v>
      </c>
      <c r="C3" s="67" t="s">
        <v>109</v>
      </c>
      <c r="D3" s="67" t="s">
        <v>64</v>
      </c>
      <c r="E3" s="67" t="s">
        <v>65</v>
      </c>
      <c r="F3" s="90" t="s">
        <v>66</v>
      </c>
    </row>
    <row r="4" ht="40.5" hidden="1" customHeight="1" spans="1:6">
      <c r="A4" s="73" t="s">
        <v>202</v>
      </c>
      <c r="B4" s="71">
        <v>0</v>
      </c>
      <c r="C4" s="71">
        <v>0</v>
      </c>
      <c r="D4" s="72">
        <v>0</v>
      </c>
      <c r="E4" s="71">
        <v>0</v>
      </c>
      <c r="F4" s="91"/>
    </row>
    <row r="5" ht="40.5" customHeight="1" spans="1:6">
      <c r="A5" s="70" t="s">
        <v>138</v>
      </c>
      <c r="B5" s="71">
        <v>180949</v>
      </c>
      <c r="C5" s="71">
        <v>26063</v>
      </c>
      <c r="D5" s="72">
        <f>C5/B5*100</f>
        <v>14.4035059602429</v>
      </c>
      <c r="E5" s="71">
        <v>175854</v>
      </c>
      <c r="F5" s="91">
        <f t="shared" ref="F5" si="0">(C5-E5)/E5*100</f>
        <v>-85.1791827311292</v>
      </c>
    </row>
    <row r="6" ht="40.5" hidden="1" customHeight="1" spans="1:6">
      <c r="A6" s="92" t="s">
        <v>139</v>
      </c>
      <c r="B6" s="71"/>
      <c r="C6" s="71">
        <v>0</v>
      </c>
      <c r="D6" s="72"/>
      <c r="E6" s="71">
        <v>0</v>
      </c>
      <c r="F6" s="91"/>
    </row>
    <row r="7" ht="40.5" hidden="1" customHeight="1" spans="1:6">
      <c r="A7" s="93" t="s">
        <v>140</v>
      </c>
      <c r="B7" s="71"/>
      <c r="C7" s="71">
        <v>0</v>
      </c>
      <c r="D7" s="72"/>
      <c r="E7" s="71">
        <v>0</v>
      </c>
      <c r="F7" s="91"/>
    </row>
    <row r="8" ht="40.5" hidden="1" customHeight="1" spans="1:6">
      <c r="A8" s="92" t="s">
        <v>203</v>
      </c>
      <c r="B8" s="71"/>
      <c r="C8" s="71">
        <v>0</v>
      </c>
      <c r="D8" s="72"/>
      <c r="E8" s="71">
        <v>0</v>
      </c>
      <c r="F8" s="91"/>
    </row>
    <row r="9" ht="40.5" hidden="1" customHeight="1" spans="1:6">
      <c r="A9" s="93" t="s">
        <v>141</v>
      </c>
      <c r="B9" s="71">
        <v>0</v>
      </c>
      <c r="C9" s="71">
        <v>0</v>
      </c>
      <c r="D9" s="72">
        <v>0</v>
      </c>
      <c r="E9" s="71">
        <v>0</v>
      </c>
      <c r="F9" s="91"/>
    </row>
    <row r="10" ht="40.5" customHeight="1" spans="1:6">
      <c r="A10" s="92" t="s">
        <v>143</v>
      </c>
      <c r="B10" s="71">
        <v>7150</v>
      </c>
      <c r="C10" s="71">
        <v>1859</v>
      </c>
      <c r="D10" s="72">
        <f t="shared" ref="D10" si="1">C10/B10*100</f>
        <v>26</v>
      </c>
      <c r="E10" s="71">
        <v>2071</v>
      </c>
      <c r="F10" s="91">
        <f t="shared" ref="F10" si="2">(C10-E10)/E10*100</f>
        <v>-10.2366006760019</v>
      </c>
    </row>
    <row r="11" ht="40.5" customHeight="1" spans="1:6">
      <c r="A11" s="70" t="s">
        <v>144</v>
      </c>
      <c r="B11" s="71"/>
      <c r="C11" s="71">
        <v>0</v>
      </c>
      <c r="D11" s="72"/>
      <c r="E11" s="71">
        <v>0</v>
      </c>
      <c r="F11" s="91"/>
    </row>
    <row r="12" ht="40.5" customHeight="1" spans="1:6">
      <c r="A12" s="73" t="s">
        <v>145</v>
      </c>
      <c r="B12" s="71">
        <v>3200</v>
      </c>
      <c r="C12" s="71">
        <v>1093</v>
      </c>
      <c r="D12" s="72">
        <f>C12/B12*100</f>
        <v>34.15625</v>
      </c>
      <c r="E12" s="71">
        <v>1560</v>
      </c>
      <c r="F12" s="91">
        <f>(C12-E12)/E12*100</f>
        <v>-29.9358974358974</v>
      </c>
    </row>
    <row r="13" ht="40.5" customHeight="1" spans="1:6">
      <c r="A13" s="73" t="s">
        <v>146</v>
      </c>
      <c r="B13" s="71">
        <v>50000</v>
      </c>
      <c r="C13" s="71">
        <v>0</v>
      </c>
      <c r="D13" s="72"/>
      <c r="E13" s="71">
        <v>0</v>
      </c>
      <c r="F13" s="91">
        <v>0</v>
      </c>
    </row>
    <row r="14" ht="40.5" customHeight="1" spans="1:6">
      <c r="A14" s="94" t="s">
        <v>133</v>
      </c>
      <c r="B14" s="71">
        <f>SUM(B4:B13)</f>
        <v>241299</v>
      </c>
      <c r="C14" s="71">
        <f>SUM(C4:C13)</f>
        <v>29015</v>
      </c>
      <c r="D14" s="72">
        <f>C14/B14*100</f>
        <v>12.0245007231692</v>
      </c>
      <c r="E14" s="71">
        <f>SUM(E4:E13)</f>
        <v>179485</v>
      </c>
      <c r="F14" s="91">
        <f>(C14-E14)/E14*100</f>
        <v>-83.8343037022592</v>
      </c>
    </row>
  </sheetData>
  <mergeCells count="2">
    <mergeCell ref="A1:F1"/>
    <mergeCell ref="D2:F2"/>
  </mergeCells>
  <printOptions horizontalCentered="1"/>
  <pageMargins left="0.786805555555556" right="0.747916666666667" top="1.29791666666667" bottom="1.02291666666667" header="0.510416666666667" footer="0.747916666666667"/>
  <pageSetup paperSize="9" firstPageNumber="5" orientation="portrait" useFirstPageNumber="1"/>
  <headerFooter alignWithMargins="0">
    <oddFooter>&amp;C&amp;"宋体,常规"第&amp;"Times New Roman,常规"7&amp;"宋体,常规"页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汇总收执</vt:lpstr>
      <vt:lpstr>汇总支执</vt:lpstr>
      <vt:lpstr>基金汇总收入</vt:lpstr>
      <vt:lpstr>基金汇总支出</vt:lpstr>
      <vt:lpstr>本级收执</vt:lpstr>
      <vt:lpstr>本级支执</vt:lpstr>
      <vt:lpstr>本级基金收入</vt:lpstr>
      <vt:lpstr>本级基金支出</vt:lpstr>
      <vt:lpstr>社保基金收支</vt:lpstr>
      <vt:lpstr>国有资本收支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dc:creator>
  <cp:lastModifiedBy>xbany</cp:lastModifiedBy>
  <dcterms:created xsi:type="dcterms:W3CDTF">2014-07-31T00:52:00Z</dcterms:created>
  <cp:lastPrinted>2019-07-25T09:24:00Z</cp:lastPrinted>
  <dcterms:modified xsi:type="dcterms:W3CDTF">2019-08-27T08:22:18Z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2052-9.1.0.4879</vt:lpwstr>
  </property>
</Properties>
</file>